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Encompass\TCF\"/>
    </mc:Choice>
  </mc:AlternateContent>
  <workbookProtection workbookPassword="D3FD" lockStructure="1"/>
  <bookViews>
    <workbookView xWindow="0" yWindow="0" windowWidth="15330" windowHeight="7215"/>
  </bookViews>
  <sheets>
    <sheet name="TCF HELOC Worksheet" sheetId="1" r:id="rId1"/>
  </sheets>
  <calcPr calcId="162913"/>
  <customWorkbookViews>
    <customWorkbookView name="1017" guid="{42A2977A-68B4-4884-814E-4ED0BD650645}" includeHiddenRowCol="0" maximized="1" windowWidth="1362" windowHeight="539" activeSheetId="1"/>
  </customWorkbookViews>
</workbook>
</file>

<file path=xl/calcChain.xml><?xml version="1.0" encoding="utf-8"?>
<calcChain xmlns="http://schemas.openxmlformats.org/spreadsheetml/2006/main">
  <c r="G36" i="1" l="1"/>
  <c r="G35" i="1"/>
  <c r="J36" i="1" l="1"/>
  <c r="E44" i="1" l="1"/>
  <c r="C44" i="1"/>
  <c r="J28" i="1"/>
  <c r="J26" i="1"/>
  <c r="J27" i="1"/>
  <c r="J40" i="1"/>
  <c r="J42" i="1" s="1"/>
  <c r="J23" i="1"/>
  <c r="K23" i="1" s="1"/>
  <c r="C26" i="1" s="1"/>
  <c r="I14" i="1"/>
  <c r="K10" i="1" s="1"/>
  <c r="G43" i="1" l="1"/>
  <c r="J10" i="1"/>
  <c r="J31" i="1"/>
  <c r="J32" i="1" s="1"/>
  <c r="I35" i="1"/>
  <c r="B27" i="1" s="1"/>
  <c r="I45" i="1"/>
  <c r="C38" i="1" l="1"/>
  <c r="B39" i="1" s="1"/>
  <c r="C43" i="1"/>
  <c r="G48" i="1" s="1"/>
  <c r="E43" i="1"/>
  <c r="C51" i="1" l="1"/>
  <c r="G50" i="1" s="1"/>
</calcChain>
</file>

<file path=xl/sharedStrings.xml><?xml version="1.0" encoding="utf-8"?>
<sst xmlns="http://schemas.openxmlformats.org/spreadsheetml/2006/main" count="144" uniqueCount="130">
  <si>
    <t>Loan Officer Name</t>
  </si>
  <si>
    <t>Processor Name</t>
  </si>
  <si>
    <t>Purchase Price / Value</t>
  </si>
  <si>
    <t>LTV</t>
  </si>
  <si>
    <t>CLTV</t>
  </si>
  <si>
    <t>Debt Ratio Summary:</t>
  </si>
  <si>
    <t>LTV Summary:</t>
  </si>
  <si>
    <t>1st Mortgage Balance</t>
  </si>
  <si>
    <t>TCF Total Line Request</t>
  </si>
  <si>
    <t>Amount Disbursing at Closing</t>
  </si>
  <si>
    <t>Loan Officer Phone #</t>
  </si>
  <si>
    <t>Loan Officer Email</t>
  </si>
  <si>
    <t>Processor Phone #</t>
  </si>
  <si>
    <t>Processor Email</t>
  </si>
  <si>
    <t>1st Mortgage P&amp;I</t>
  </si>
  <si>
    <t>Total Other Payments</t>
  </si>
  <si>
    <t>Total Monthly Payments</t>
  </si>
  <si>
    <t>Hazard Insurance</t>
  </si>
  <si>
    <t>Real Estate Taxes</t>
  </si>
  <si>
    <t>Homeowner Assn Dues</t>
  </si>
  <si>
    <t>TCF Rate</t>
  </si>
  <si>
    <t>Credit Score Summary:</t>
  </si>
  <si>
    <t>Estimated Closing Date</t>
  </si>
  <si>
    <t>Middle Score for Underwriting</t>
  </si>
  <si>
    <t>Is this home going to be held in trust?</t>
  </si>
  <si>
    <t>Loan Officer MLO #</t>
  </si>
  <si>
    <t>HELOC Loan Type</t>
  </si>
  <si>
    <t>Purchase</t>
  </si>
  <si>
    <t>Stand Alone</t>
  </si>
  <si>
    <t>Property Type</t>
  </si>
  <si>
    <t>Middle Score</t>
  </si>
  <si>
    <t>Co-Borrower</t>
  </si>
  <si>
    <t>Borrower</t>
  </si>
  <si>
    <t>Non-Purchase</t>
  </si>
  <si>
    <t>Total Line Allowed for LTV</t>
  </si>
  <si>
    <t>Use highest wage earner's Middle score for underwriting</t>
  </si>
  <si>
    <t>1st Mtg Contingent Date</t>
  </si>
  <si>
    <t>Property State</t>
  </si>
  <si>
    <t>States</t>
  </si>
  <si>
    <t>AR</t>
  </si>
  <si>
    <t>AZ</t>
  </si>
  <si>
    <t>CO</t>
  </si>
  <si>
    <t>CT</t>
  </si>
  <si>
    <t>IA</t>
  </si>
  <si>
    <t>ID</t>
  </si>
  <si>
    <t>IL</t>
  </si>
  <si>
    <t>IN</t>
  </si>
  <si>
    <t>KS</t>
  </si>
  <si>
    <t>KY</t>
  </si>
  <si>
    <t>MA</t>
  </si>
  <si>
    <t>MD</t>
  </si>
  <si>
    <t>ME</t>
  </si>
  <si>
    <t>MI</t>
  </si>
  <si>
    <t>MN</t>
  </si>
  <si>
    <t>MO</t>
  </si>
  <si>
    <t>MT</t>
  </si>
  <si>
    <t>ND</t>
  </si>
  <si>
    <t>NE</t>
  </si>
  <si>
    <t>NH</t>
  </si>
  <si>
    <t>NJ</t>
  </si>
  <si>
    <t>NM</t>
  </si>
  <si>
    <t>OH</t>
  </si>
  <si>
    <t>OR</t>
  </si>
  <si>
    <t>PA</t>
  </si>
  <si>
    <t>SC</t>
  </si>
  <si>
    <t>SD</t>
  </si>
  <si>
    <t>TN</t>
  </si>
  <si>
    <t>UT</t>
  </si>
  <si>
    <t>VA</t>
  </si>
  <si>
    <t>VT</t>
  </si>
  <si>
    <t>WA</t>
  </si>
  <si>
    <t>D.C.</t>
  </si>
  <si>
    <t>WI</t>
  </si>
  <si>
    <t>WY</t>
  </si>
  <si>
    <t>FICO&gt;=700</t>
  </si>
  <si>
    <t>See Today's Pricing Guide</t>
  </si>
  <si>
    <t>Borrower Name</t>
  </si>
  <si>
    <t>Co-Borrower Name</t>
  </si>
  <si>
    <t>GA</t>
  </si>
  <si>
    <t xml:space="preserve"> </t>
  </si>
  <si>
    <t>FL</t>
  </si>
  <si>
    <t>NY</t>
  </si>
  <si>
    <t>DE</t>
  </si>
  <si>
    <t>FICO&gt;=730</t>
  </si>
  <si>
    <t>NV</t>
  </si>
  <si>
    <t>RI</t>
  </si>
  <si>
    <t xml:space="preserve">HELOC Loan Type: </t>
  </si>
  <si>
    <t>Primary</t>
  </si>
  <si>
    <t>Secondary (Owner Occ.)</t>
  </si>
  <si>
    <t>(max income #)</t>
  </si>
  <si>
    <t>(CB Score of prim)</t>
  </si>
  <si>
    <t>Primary Res Workspace</t>
  </si>
  <si>
    <t>Min</t>
  </si>
  <si>
    <t>Max</t>
  </si>
  <si>
    <t>Max Loan amt</t>
  </si>
  <si>
    <t>Policy loan amt</t>
  </si>
  <si>
    <t>Credit Score Summary Error</t>
  </si>
  <si>
    <t>(Select)</t>
  </si>
  <si>
    <t>Secondary Res Workspace</t>
  </si>
  <si>
    <t>85.00%  CLTV on Secondary Res. up to $1,275,000 total exposure with a minimum FICO score of 730</t>
  </si>
  <si>
    <t>Other Housing Expenses</t>
  </si>
  <si>
    <t>Residence Type:</t>
  </si>
  <si>
    <t>Primary Residence</t>
  </si>
  <si>
    <t>2nd Residence (if applicable)</t>
  </si>
  <si>
    <t>***Prime Rate Index***</t>
  </si>
  <si>
    <t>Margin 1</t>
  </si>
  <si>
    <t>Margin 2</t>
  </si>
  <si>
    <t>Margin 3</t>
  </si>
  <si>
    <t>Exposure Max</t>
  </si>
  <si>
    <t>(Select State)</t>
  </si>
  <si>
    <t>NC</t>
  </si>
  <si>
    <t>CA</t>
  </si>
  <si>
    <t>Yes</t>
  </si>
  <si>
    <t>No</t>
  </si>
  <si>
    <t>Total Monthly Income</t>
  </si>
  <si>
    <t>TCF Total Line Payment                                         (30 year PI payment @ start rate)</t>
  </si>
  <si>
    <t>Payment Shock  (credit limit X .0018)</t>
  </si>
  <si>
    <t>LTV to 85%</t>
  </si>
  <si>
    <t>https://tcfbank.com/brokerloans</t>
  </si>
  <si>
    <t>89.99%  CLTV on Primary Res. up to $2,000,000 total exposure with a minimum FICO score of 730</t>
  </si>
  <si>
    <r>
      <t xml:space="preserve">85.00%  CLTV Primary Res. up to $1,250,000 total exposure with a minimum FICO score of </t>
    </r>
    <r>
      <rPr>
        <b/>
        <sz val="11"/>
        <color indexed="8"/>
        <rFont val="Calibri"/>
        <family val="2"/>
      </rPr>
      <t>68</t>
    </r>
    <r>
      <rPr>
        <b/>
        <sz val="11"/>
        <color indexed="8"/>
        <rFont val="Calibri"/>
        <family val="2"/>
      </rPr>
      <t xml:space="preserve">0 </t>
    </r>
  </si>
  <si>
    <r>
      <t xml:space="preserve">89.99%  CLTV Primary Res. up to $1,250,000 total exposure with a minimum FICO score of </t>
    </r>
    <r>
      <rPr>
        <b/>
        <sz val="11"/>
        <color indexed="8"/>
        <rFont val="Calibri"/>
        <family val="2"/>
      </rPr>
      <t xml:space="preserve">700 </t>
    </r>
  </si>
  <si>
    <t>FICO&gt;=680</t>
  </si>
  <si>
    <t>Front End DTI</t>
  </si>
  <si>
    <r>
      <t xml:space="preserve">Back End DTI                   </t>
    </r>
    <r>
      <rPr>
        <b/>
        <sz val="9"/>
        <color indexed="8"/>
        <rFont val="Calibri"/>
        <family val="2"/>
      </rPr>
      <t>(Max 45%)</t>
    </r>
  </si>
  <si>
    <t>680 Margin 1</t>
  </si>
  <si>
    <t>680 Margin 2</t>
  </si>
  <si>
    <t>680 Margin 3</t>
  </si>
  <si>
    <t>730 - 89.99% Margin</t>
  </si>
  <si>
    <t>TCF 1st Lien HELOC?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</si>
</sst>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164" formatCode="[&lt;=9999999]###\-####;\(###\)\ ###\-####"/>
    <numFmt numFmtId="165" formatCode="0.000%"/>
    <numFmt numFmtId="166" formatCode="_(&quot;$&quot;* #,##0_);_(&quot;$&quot;* \(#,##0\);_(&quot;$&quot;* &quot;-&quot;??_);_(@_)"/>
  </numFmts>
  <fonts count="17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9"/>
      <color indexed="8"/>
      <name val="Calibri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36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7" tint="-0.499984740745262"/>
      <name val="Calibri"/>
      <family val="2"/>
      <scheme val="minor"/>
    </font>
    <font>
      <b/>
      <sz val="13"/>
      <color indexed="10"/>
      <name val="Calibri"/>
      <family val="2"/>
      <scheme val="minor"/>
    </font>
    <font>
      <b/>
      <sz val="14"/>
      <color indexed="10"/>
      <name val="Calibri"/>
      <family val="2"/>
      <scheme val="minor"/>
    </font>
    <font>
      <b/>
      <sz val="11"/>
      <color rgb="FF800080"/>
      <name val="Calibri"/>
      <family val="2"/>
      <scheme val="minor"/>
    </font>
    <font>
      <u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399975585192419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</cellStyleXfs>
  <cellXfs count="148">
    <xf numFmtId="0" fontId="0" fillId="0" borderId="0" xfId="0"/>
    <xf numFmtId="0" fontId="6" fillId="0" borderId="0" xfId="0" applyFont="1" applyFill="1" applyProtection="1"/>
    <xf numFmtId="0" fontId="7" fillId="0" borderId="0" xfId="0" applyFont="1" applyFill="1" applyBorder="1" applyAlignment="1" applyProtection="1"/>
    <xf numFmtId="0" fontId="7" fillId="0" borderId="1" xfId="0" applyFont="1" applyFill="1" applyBorder="1" applyAlignment="1" applyProtection="1">
      <alignment horizontal="right" indent="1"/>
    </xf>
    <xf numFmtId="0" fontId="7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/>
    <xf numFmtId="44" fontId="6" fillId="0" borderId="0" xfId="1" applyFont="1" applyFill="1" applyProtection="1"/>
    <xf numFmtId="0" fontId="7" fillId="0" borderId="0" xfId="0" applyFont="1" applyFill="1" applyBorder="1" applyAlignment="1" applyProtection="1">
      <alignment horizontal="right"/>
    </xf>
    <xf numFmtId="0" fontId="8" fillId="0" borderId="0" xfId="0" applyFont="1" applyBorder="1" applyAlignment="1"/>
    <xf numFmtId="0" fontId="6" fillId="0" borderId="0" xfId="0" applyFont="1" applyFill="1" applyAlignment="1" applyProtection="1">
      <alignment horizontal="center"/>
    </xf>
    <xf numFmtId="10" fontId="6" fillId="0" borderId="0" xfId="0" applyNumberFormat="1" applyFont="1" applyFill="1" applyProtection="1"/>
    <xf numFmtId="10" fontId="6" fillId="0" borderId="0" xfId="1" applyNumberFormat="1" applyFont="1" applyFill="1" applyProtection="1"/>
    <xf numFmtId="0" fontId="6" fillId="0" borderId="2" xfId="0" applyFont="1" applyFill="1" applyBorder="1" applyAlignment="1" applyProtection="1"/>
    <xf numFmtId="0" fontId="7" fillId="0" borderId="3" xfId="0" applyFont="1" applyFill="1" applyBorder="1" applyAlignment="1" applyProtection="1">
      <alignment horizontal="right" vertical="center" indent="1"/>
    </xf>
    <xf numFmtId="0" fontId="7" fillId="0" borderId="4" xfId="0" applyFont="1" applyFill="1" applyBorder="1" applyAlignment="1" applyProtection="1">
      <alignment horizontal="right" vertical="center" indent="1"/>
    </xf>
    <xf numFmtId="0" fontId="7" fillId="0" borderId="0" xfId="0" applyFont="1" applyFill="1" applyBorder="1" applyAlignment="1" applyProtection="1">
      <alignment horizontal="right" vertical="center" indent="1"/>
    </xf>
    <xf numFmtId="14" fontId="6" fillId="0" borderId="3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right" vertical="center" indent="1"/>
    </xf>
    <xf numFmtId="44" fontId="7" fillId="0" borderId="3" xfId="1" applyFont="1" applyFill="1" applyBorder="1" applyAlignment="1" applyProtection="1">
      <alignment vertical="center"/>
      <protection locked="0"/>
    </xf>
    <xf numFmtId="0" fontId="7" fillId="0" borderId="5" xfId="0" applyFont="1" applyFill="1" applyBorder="1" applyAlignment="1" applyProtection="1">
      <alignment horizontal="right" indent="1"/>
      <protection hidden="1"/>
    </xf>
    <xf numFmtId="44" fontId="6" fillId="0" borderId="5" xfId="1" applyFont="1" applyFill="1" applyBorder="1" applyProtection="1">
      <protection hidden="1"/>
    </xf>
    <xf numFmtId="0" fontId="6" fillId="0" borderId="0" xfId="0" applyFont="1" applyFill="1" applyProtection="1">
      <protection hidden="1"/>
    </xf>
    <xf numFmtId="0" fontId="6" fillId="0" borderId="2" xfId="0" applyFont="1" applyFill="1" applyBorder="1" applyProtection="1">
      <protection hidden="1"/>
    </xf>
    <xf numFmtId="0" fontId="7" fillId="0" borderId="3" xfId="0" applyFont="1" applyFill="1" applyBorder="1" applyAlignment="1" applyProtection="1">
      <alignment horizontal="right" indent="1"/>
      <protection hidden="1"/>
    </xf>
    <xf numFmtId="10" fontId="6" fillId="0" borderId="0" xfId="0" applyNumberFormat="1" applyFont="1" applyFill="1" applyProtection="1">
      <protection hidden="1"/>
    </xf>
    <xf numFmtId="0" fontId="7" fillId="0" borderId="0" xfId="0" applyFont="1" applyFill="1" applyBorder="1" applyAlignment="1" applyProtection="1">
      <protection hidden="1"/>
    </xf>
    <xf numFmtId="0" fontId="7" fillId="0" borderId="0" xfId="0" applyFont="1" applyFill="1" applyBorder="1" applyAlignment="1" applyProtection="1">
      <alignment horizontal="center"/>
      <protection hidden="1"/>
    </xf>
    <xf numFmtId="0" fontId="7" fillId="0" borderId="3" xfId="0" applyFont="1" applyFill="1" applyBorder="1" applyAlignment="1" applyProtection="1">
      <alignment horizontal="center"/>
      <protection hidden="1"/>
    </xf>
    <xf numFmtId="10" fontId="9" fillId="0" borderId="3" xfId="0" applyNumberFormat="1" applyFont="1" applyFill="1" applyBorder="1" applyAlignment="1" applyProtection="1">
      <alignment horizontal="center"/>
      <protection hidden="1"/>
    </xf>
    <xf numFmtId="0" fontId="7" fillId="0" borderId="1" xfId="0" applyFont="1" applyFill="1" applyBorder="1" applyAlignment="1" applyProtection="1">
      <alignment horizontal="right" indent="1"/>
      <protection hidden="1"/>
    </xf>
    <xf numFmtId="10" fontId="9" fillId="0" borderId="0" xfId="0" applyNumberFormat="1" applyFont="1" applyFill="1" applyBorder="1" applyProtection="1">
      <protection hidden="1"/>
    </xf>
    <xf numFmtId="0" fontId="7" fillId="0" borderId="0" xfId="0" applyFont="1" applyFill="1" applyBorder="1" applyProtection="1">
      <protection hidden="1"/>
    </xf>
    <xf numFmtId="10" fontId="7" fillId="0" borderId="0" xfId="0" applyNumberFormat="1" applyFont="1" applyFill="1" applyBorder="1" applyProtection="1">
      <protection hidden="1"/>
    </xf>
    <xf numFmtId="10" fontId="7" fillId="0" borderId="0" xfId="0" applyNumberFormat="1" applyFont="1" applyFill="1" applyBorder="1" applyAlignment="1" applyProtection="1">
      <alignment horizontal="center"/>
      <protection hidden="1"/>
    </xf>
    <xf numFmtId="44" fontId="7" fillId="0" borderId="6" xfId="1" applyFont="1" applyFill="1" applyBorder="1" applyAlignment="1" applyProtection="1">
      <alignment vertical="center"/>
      <protection hidden="1"/>
    </xf>
    <xf numFmtId="44" fontId="9" fillId="0" borderId="3" xfId="1" applyFont="1" applyFill="1" applyBorder="1" applyAlignment="1" applyProtection="1">
      <alignment vertical="center"/>
      <protection hidden="1"/>
    </xf>
    <xf numFmtId="0" fontId="7" fillId="0" borderId="5" xfId="0" applyFont="1" applyFill="1" applyBorder="1" applyAlignment="1" applyProtection="1">
      <alignment horizontal="center"/>
      <protection hidden="1"/>
    </xf>
    <xf numFmtId="10" fontId="7" fillId="0" borderId="3" xfId="0" applyNumberFormat="1" applyFont="1" applyFill="1" applyBorder="1" applyAlignment="1" applyProtection="1">
      <alignment horizontal="center" vertical="center"/>
      <protection hidden="1"/>
    </xf>
    <xf numFmtId="44" fontId="7" fillId="0" borderId="0" xfId="1" applyFont="1" applyFill="1" applyBorder="1" applyAlignment="1" applyProtection="1">
      <alignment vertical="center"/>
      <protection hidden="1"/>
    </xf>
    <xf numFmtId="0" fontId="7" fillId="0" borderId="0" xfId="0" applyFont="1" applyFill="1" applyBorder="1" applyAlignment="1" applyProtection="1">
      <alignment vertical="top" wrapText="1"/>
      <protection hidden="1"/>
    </xf>
    <xf numFmtId="10" fontId="7" fillId="0" borderId="0" xfId="0" applyNumberFormat="1" applyFont="1" applyFill="1" applyBorder="1" applyAlignment="1" applyProtection="1">
      <alignment vertical="top" wrapText="1"/>
      <protection hidden="1"/>
    </xf>
    <xf numFmtId="0" fontId="6" fillId="0" borderId="7" xfId="0" applyFont="1" applyFill="1" applyBorder="1" applyProtection="1">
      <protection hidden="1"/>
    </xf>
    <xf numFmtId="10" fontId="6" fillId="0" borderId="2" xfId="0" applyNumberFormat="1" applyFont="1" applyFill="1" applyBorder="1" applyProtection="1">
      <protection hidden="1"/>
    </xf>
    <xf numFmtId="0" fontId="7" fillId="0" borderId="8" xfId="0" applyFont="1" applyFill="1" applyBorder="1" applyProtection="1">
      <protection hidden="1"/>
    </xf>
    <xf numFmtId="44" fontId="7" fillId="0" borderId="9" xfId="1" applyFont="1" applyFill="1" applyBorder="1" applyProtection="1">
      <protection locked="0"/>
    </xf>
    <xf numFmtId="44" fontId="7" fillId="0" borderId="3" xfId="1" applyFont="1" applyFill="1" applyBorder="1" applyProtection="1">
      <protection locked="0"/>
    </xf>
    <xf numFmtId="44" fontId="10" fillId="0" borderId="3" xfId="1" applyFont="1" applyFill="1" applyBorder="1" applyAlignment="1" applyProtection="1">
      <alignment vertical="center"/>
      <protection hidden="1"/>
    </xf>
    <xf numFmtId="44" fontId="10" fillId="0" borderId="0" xfId="1" applyFont="1" applyFill="1" applyBorder="1" applyAlignment="1" applyProtection="1">
      <alignment vertical="center"/>
      <protection hidden="1"/>
    </xf>
    <xf numFmtId="0" fontId="7" fillId="0" borderId="0" xfId="0" applyFont="1" applyFill="1" applyBorder="1" applyAlignment="1" applyProtection="1">
      <alignment horizontal="center" wrapText="1"/>
      <protection hidden="1"/>
    </xf>
    <xf numFmtId="44" fontId="7" fillId="0" borderId="10" xfId="1" applyFont="1" applyFill="1" applyBorder="1" applyAlignment="1" applyProtection="1">
      <alignment vertical="center"/>
      <protection hidden="1"/>
    </xf>
    <xf numFmtId="44" fontId="7" fillId="0" borderId="7" xfId="1" applyFont="1" applyFill="1" applyBorder="1" applyAlignment="1" applyProtection="1">
      <alignment vertical="center"/>
      <protection hidden="1"/>
    </xf>
    <xf numFmtId="0" fontId="7" fillId="0" borderId="0" xfId="0" applyFont="1" applyFill="1" applyBorder="1" applyAlignment="1" applyProtection="1">
      <alignment horizontal="left"/>
      <protection hidden="1"/>
    </xf>
    <xf numFmtId="0" fontId="7" fillId="0" borderId="0" xfId="0" applyFont="1" applyFill="1" applyBorder="1" applyAlignment="1" applyProtection="1">
      <alignment horizontal="left"/>
    </xf>
    <xf numFmtId="0" fontId="7" fillId="0" borderId="0" xfId="0" applyFont="1" applyFill="1" applyAlignment="1" applyProtection="1">
      <alignment horizontal="left"/>
      <protection hidden="1"/>
    </xf>
    <xf numFmtId="0" fontId="7" fillId="0" borderId="6" xfId="0" applyFont="1" applyFill="1" applyBorder="1" applyAlignment="1" applyProtection="1">
      <alignment horizontal="right" indent="1"/>
      <protection hidden="1"/>
    </xf>
    <xf numFmtId="0" fontId="6" fillId="0" borderId="1" xfId="0" applyFont="1" applyFill="1" applyBorder="1" applyProtection="1">
      <protection hidden="1"/>
    </xf>
    <xf numFmtId="10" fontId="6" fillId="0" borderId="11" xfId="0" applyNumberFormat="1" applyFont="1" applyFill="1" applyBorder="1" applyProtection="1">
      <protection hidden="1"/>
    </xf>
    <xf numFmtId="0" fontId="7" fillId="0" borderId="5" xfId="0" applyFont="1" applyFill="1" applyBorder="1" applyAlignment="1" applyProtection="1">
      <alignment horizontal="center" wrapText="1"/>
      <protection hidden="1"/>
    </xf>
    <xf numFmtId="0" fontId="7" fillId="0" borderId="3" xfId="0" applyFont="1" applyFill="1" applyBorder="1" applyAlignment="1" applyProtection="1">
      <alignment horizontal="right" vertical="center" wrapText="1"/>
      <protection hidden="1"/>
    </xf>
    <xf numFmtId="0" fontId="7" fillId="0" borderId="3" xfId="0" applyFont="1" applyFill="1" applyBorder="1" applyAlignment="1" applyProtection="1">
      <protection hidden="1"/>
    </xf>
    <xf numFmtId="0" fontId="6" fillId="0" borderId="0" xfId="0" applyFont="1" applyFill="1" applyBorder="1" applyAlignment="1" applyProtection="1">
      <alignment horizontal="center"/>
      <protection hidden="1"/>
    </xf>
    <xf numFmtId="0" fontId="6" fillId="0" borderId="0" xfId="0" applyFont="1" applyFill="1" applyBorder="1" applyAlignment="1" applyProtection="1">
      <protection hidden="1"/>
    </xf>
    <xf numFmtId="0" fontId="6" fillId="0" borderId="0" xfId="0" applyFont="1" applyFill="1" applyAlignment="1" applyProtection="1">
      <alignment horizontal="center" vertical="center"/>
      <protection hidden="1"/>
    </xf>
    <xf numFmtId="0" fontId="11" fillId="0" borderId="12" xfId="0" applyFont="1" applyBorder="1" applyAlignment="1" applyProtection="1">
      <alignment horizontal="left" vertical="center" wrapText="1"/>
      <protection hidden="1"/>
    </xf>
    <xf numFmtId="0" fontId="11" fillId="0" borderId="12" xfId="0" applyFont="1" applyBorder="1" applyAlignment="1" applyProtection="1">
      <alignment horizontal="left" vertical="center" wrapText="1"/>
      <protection hidden="1"/>
    </xf>
    <xf numFmtId="0" fontId="11" fillId="0" borderId="12" xfId="0" applyFont="1" applyFill="1" applyBorder="1" applyAlignment="1" applyProtection="1">
      <alignment horizontal="left" vertical="center" wrapText="1"/>
      <protection hidden="1"/>
    </xf>
    <xf numFmtId="0" fontId="11" fillId="0" borderId="12" xfId="0" applyFont="1" applyFill="1" applyBorder="1" applyAlignment="1" applyProtection="1">
      <alignment horizontal="left" vertical="center" wrapText="1"/>
      <protection hidden="1"/>
    </xf>
    <xf numFmtId="165" fontId="6" fillId="2" borderId="0" xfId="3" applyNumberFormat="1" applyFont="1" applyFill="1" applyProtection="1">
      <protection hidden="1"/>
    </xf>
    <xf numFmtId="0" fontId="6" fillId="0" borderId="12" xfId="0" applyFont="1" applyFill="1" applyBorder="1" applyAlignment="1" applyProtection="1">
      <alignment horizontal="left" vertical="center"/>
      <protection hidden="1"/>
    </xf>
    <xf numFmtId="0" fontId="6" fillId="0" borderId="13" xfId="0" applyFont="1" applyFill="1" applyBorder="1" applyAlignment="1" applyProtection="1">
      <protection hidden="1"/>
    </xf>
    <xf numFmtId="0" fontId="6" fillId="0" borderId="14" xfId="0" applyFont="1" applyFill="1" applyBorder="1" applyAlignment="1" applyProtection="1">
      <protection hidden="1"/>
    </xf>
    <xf numFmtId="44" fontId="6" fillId="0" borderId="0" xfId="1" applyFont="1" applyFill="1" applyProtection="1">
      <protection hidden="1"/>
    </xf>
    <xf numFmtId="0" fontId="6" fillId="0" borderId="0" xfId="0" applyFont="1" applyFill="1" applyAlignment="1" applyProtection="1">
      <alignment horizontal="right"/>
      <protection hidden="1"/>
    </xf>
    <xf numFmtId="44" fontId="6" fillId="2" borderId="0" xfId="1" applyFont="1" applyFill="1" applyProtection="1">
      <protection hidden="1"/>
    </xf>
    <xf numFmtId="0" fontId="11" fillId="0" borderId="12" xfId="0" applyFont="1" applyBorder="1" applyAlignment="1" applyProtection="1">
      <alignment horizontal="left" vertical="center" wrapText="1"/>
      <protection hidden="1"/>
    </xf>
    <xf numFmtId="44" fontId="6" fillId="0" borderId="0" xfId="1" applyFont="1" applyFill="1" applyBorder="1" applyProtection="1">
      <protection hidden="1"/>
    </xf>
    <xf numFmtId="166" fontId="6" fillId="2" borderId="0" xfId="1" applyNumberFormat="1" applyFont="1" applyFill="1" applyProtection="1">
      <protection hidden="1"/>
    </xf>
    <xf numFmtId="0" fontId="7" fillId="0" borderId="0" xfId="0" applyFont="1" applyFill="1" applyProtection="1">
      <protection hidden="1"/>
    </xf>
    <xf numFmtId="0" fontId="6" fillId="0" borderId="12" xfId="0" applyFont="1" applyFill="1" applyBorder="1" applyProtection="1">
      <protection hidden="1"/>
    </xf>
    <xf numFmtId="0" fontId="6" fillId="0" borderId="0" xfId="0" applyFont="1" applyFill="1" applyBorder="1" applyProtection="1">
      <protection hidden="1"/>
    </xf>
    <xf numFmtId="0" fontId="11" fillId="0" borderId="12" xfId="0" applyFont="1" applyBorder="1" applyAlignment="1" applyProtection="1">
      <alignment horizontal="left" vertical="center" wrapText="1"/>
      <protection hidden="1"/>
    </xf>
    <xf numFmtId="10" fontId="6" fillId="0" borderId="0" xfId="3" applyNumberFormat="1" applyFont="1" applyFill="1" applyProtection="1">
      <protection hidden="1"/>
    </xf>
    <xf numFmtId="44" fontId="10" fillId="0" borderId="3" xfId="1" applyNumberFormat="1" applyFont="1" applyFill="1" applyBorder="1" applyAlignment="1" applyProtection="1">
      <alignment vertical="center"/>
      <protection hidden="1"/>
    </xf>
    <xf numFmtId="165" fontId="12" fillId="0" borderId="3" xfId="3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Fill="1" applyAlignment="1" applyProtection="1">
      <alignment horizontal="left"/>
    </xf>
    <xf numFmtId="10" fontId="8" fillId="4" borderId="3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center"/>
      <protection hidden="1"/>
    </xf>
    <xf numFmtId="0" fontId="13" fillId="0" borderId="1" xfId="0" applyFont="1" applyFill="1" applyBorder="1" applyAlignment="1" applyProtection="1">
      <alignment horizontal="center"/>
      <protection hidden="1"/>
    </xf>
    <xf numFmtId="0" fontId="13" fillId="0" borderId="5" xfId="0" applyFont="1" applyFill="1" applyBorder="1" applyAlignment="1" applyProtection="1">
      <alignment horizontal="center"/>
      <protection hidden="1"/>
    </xf>
    <xf numFmtId="0" fontId="13" fillId="0" borderId="11" xfId="0" applyFont="1" applyFill="1" applyBorder="1" applyAlignment="1" applyProtection="1">
      <alignment horizontal="center"/>
      <protection hidden="1"/>
    </xf>
    <xf numFmtId="44" fontId="7" fillId="0" borderId="15" xfId="1" applyFont="1" applyFill="1" applyBorder="1" applyAlignment="1" applyProtection="1">
      <alignment horizontal="center" vertical="center"/>
      <protection locked="0"/>
    </xf>
    <xf numFmtId="44" fontId="7" fillId="0" borderId="17" xfId="1" applyFont="1" applyFill="1" applyBorder="1" applyAlignment="1" applyProtection="1">
      <alignment horizontal="center" vertical="center"/>
      <protection locked="0"/>
    </xf>
    <xf numFmtId="44" fontId="7" fillId="0" borderId="1" xfId="1" applyFont="1" applyFill="1" applyBorder="1" applyAlignment="1" applyProtection="1">
      <alignment vertical="center"/>
      <protection locked="0"/>
    </xf>
    <xf numFmtId="44" fontId="7" fillId="0" borderId="5" xfId="1" applyFont="1" applyFill="1" applyBorder="1" applyAlignment="1" applyProtection="1">
      <alignment vertical="center"/>
      <protection locked="0"/>
    </xf>
    <xf numFmtId="44" fontId="7" fillId="0" borderId="11" xfId="1" applyFont="1" applyFill="1" applyBorder="1" applyAlignment="1" applyProtection="1">
      <alignment vertical="center"/>
      <protection locked="0"/>
    </xf>
    <xf numFmtId="44" fontId="7" fillId="0" borderId="10" xfId="1" applyFont="1" applyFill="1" applyBorder="1" applyAlignment="1" applyProtection="1">
      <alignment vertical="center"/>
      <protection locked="0"/>
    </xf>
    <xf numFmtId="44" fontId="7" fillId="0" borderId="18" xfId="1" applyFont="1" applyFill="1" applyBorder="1" applyAlignment="1" applyProtection="1">
      <alignment vertical="center"/>
      <protection locked="0"/>
    </xf>
    <xf numFmtId="44" fontId="7" fillId="0" borderId="19" xfId="1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horizontal="center" wrapText="1"/>
      <protection hidden="1"/>
    </xf>
    <xf numFmtId="0" fontId="7" fillId="0" borderId="0" xfId="0" applyFont="1" applyFill="1" applyBorder="1" applyAlignment="1" applyProtection="1">
      <alignment horizontal="center"/>
      <protection hidden="1"/>
    </xf>
    <xf numFmtId="0" fontId="7" fillId="0" borderId="15" xfId="0" applyNumberFormat="1" applyFont="1" applyFill="1" applyBorder="1" applyAlignment="1" applyProtection="1">
      <alignment horizontal="center" vertical="center"/>
      <protection locked="0"/>
    </xf>
    <xf numFmtId="0" fontId="7" fillId="0" borderId="16" xfId="0" applyNumberFormat="1" applyFont="1" applyFill="1" applyBorder="1" applyAlignment="1" applyProtection="1">
      <alignment horizontal="center" vertical="center"/>
      <protection locked="0"/>
    </xf>
    <xf numFmtId="0" fontId="7" fillId="0" borderId="17" xfId="0" applyNumberFormat="1" applyFont="1" applyFill="1" applyBorder="1" applyAlignment="1" applyProtection="1">
      <alignment horizontal="center" vertical="center"/>
      <protection locked="0"/>
    </xf>
    <xf numFmtId="0" fontId="9" fillId="0" borderId="10" xfId="0" applyNumberFormat="1" applyFont="1" applyFill="1" applyBorder="1" applyAlignment="1" applyProtection="1">
      <alignment horizontal="center"/>
      <protection hidden="1"/>
    </xf>
    <xf numFmtId="49" fontId="9" fillId="0" borderId="18" xfId="0" applyNumberFormat="1" applyFont="1" applyFill="1" applyBorder="1" applyAlignment="1" applyProtection="1">
      <alignment horizontal="center"/>
      <protection hidden="1"/>
    </xf>
    <xf numFmtId="49" fontId="9" fillId="0" borderId="19" xfId="0" applyNumberFormat="1" applyFont="1" applyFill="1" applyBorder="1" applyAlignment="1" applyProtection="1">
      <alignment horizontal="center"/>
      <protection hidden="1"/>
    </xf>
    <xf numFmtId="0" fontId="2" fillId="0" borderId="0" xfId="2" applyFill="1" applyAlignment="1" applyProtection="1">
      <alignment horizontal="center"/>
      <protection locked="0"/>
    </xf>
    <xf numFmtId="44" fontId="9" fillId="0" borderId="1" xfId="1" applyFont="1" applyFill="1" applyBorder="1" applyAlignment="1" applyProtection="1">
      <protection hidden="1"/>
    </xf>
    <xf numFmtId="44" fontId="9" fillId="0" borderId="5" xfId="1" applyFont="1" applyFill="1" applyBorder="1" applyAlignment="1" applyProtection="1">
      <protection hidden="1"/>
    </xf>
    <xf numFmtId="44" fontId="9" fillId="0" borderId="11" xfId="1" applyFont="1" applyFill="1" applyBorder="1" applyAlignment="1" applyProtection="1">
      <protection hidden="1"/>
    </xf>
    <xf numFmtId="0" fontId="2" fillId="0" borderId="18" xfId="2" applyFill="1" applyBorder="1" applyAlignment="1" applyProtection="1">
      <alignment horizontal="center" vertical="center" wrapText="1"/>
      <protection locked="0" hidden="1"/>
    </xf>
    <xf numFmtId="0" fontId="2" fillId="0" borderId="19" xfId="2" applyFill="1" applyBorder="1" applyAlignment="1" applyProtection="1">
      <alignment horizontal="center" vertical="center" wrapText="1"/>
      <protection locked="0" hidden="1"/>
    </xf>
    <xf numFmtId="0" fontId="2" fillId="0" borderId="2" xfId="2" applyFill="1" applyBorder="1" applyAlignment="1" applyProtection="1">
      <alignment horizontal="center" vertical="center" wrapText="1"/>
      <protection locked="0" hidden="1"/>
    </xf>
    <xf numFmtId="0" fontId="2" fillId="0" borderId="20" xfId="2" applyFill="1" applyBorder="1" applyAlignment="1" applyProtection="1">
      <alignment horizontal="center" vertical="center" wrapText="1"/>
      <protection locked="0" hidden="1"/>
    </xf>
    <xf numFmtId="0" fontId="14" fillId="0" borderId="0" xfId="0" applyFont="1" applyFill="1" applyBorder="1" applyAlignment="1" applyProtection="1">
      <alignment horizontal="center"/>
      <protection hidden="1"/>
    </xf>
    <xf numFmtId="0" fontId="7" fillId="0" borderId="6" xfId="0" applyFont="1" applyFill="1" applyBorder="1" applyAlignment="1" applyProtection="1">
      <alignment horizontal="center" vertical="center" wrapText="1"/>
      <protection hidden="1"/>
    </xf>
    <xf numFmtId="0" fontId="7" fillId="0" borderId="8" xfId="0" applyFont="1" applyFill="1" applyBorder="1" applyAlignment="1" applyProtection="1">
      <alignment horizontal="center" vertical="center" wrapText="1"/>
      <protection hidden="1"/>
    </xf>
    <xf numFmtId="165" fontId="15" fillId="0" borderId="6" xfId="0" applyNumberFormat="1" applyFont="1" applyFill="1" applyBorder="1" applyAlignment="1" applyProtection="1">
      <alignment horizontal="center" vertical="center"/>
      <protection hidden="1"/>
    </xf>
    <xf numFmtId="165" fontId="15" fillId="0" borderId="8" xfId="0" applyNumberFormat="1" applyFont="1" applyFill="1" applyBorder="1" applyAlignment="1" applyProtection="1">
      <alignment horizontal="center" vertical="center"/>
      <protection hidden="1"/>
    </xf>
    <xf numFmtId="44" fontId="7" fillId="3" borderId="6" xfId="1" applyFont="1" applyFill="1" applyBorder="1" applyAlignment="1" applyProtection="1">
      <alignment horizontal="center" vertical="center"/>
      <protection hidden="1"/>
    </xf>
    <xf numFmtId="44" fontId="7" fillId="3" borderId="8" xfId="1" applyFont="1" applyFill="1" applyBorder="1" applyAlignment="1" applyProtection="1">
      <alignment horizontal="center" vertical="center"/>
      <protection hidden="1"/>
    </xf>
    <xf numFmtId="0" fontId="7" fillId="0" borderId="1" xfId="0" applyFont="1" applyFill="1" applyBorder="1" applyAlignment="1" applyProtection="1">
      <alignment horizontal="left" vertical="center" indent="2"/>
      <protection locked="0"/>
    </xf>
    <xf numFmtId="0" fontId="6" fillId="0" borderId="5" xfId="0" applyFont="1" applyFill="1" applyBorder="1" applyAlignment="1" applyProtection="1">
      <alignment horizontal="left" vertical="center" indent="2"/>
      <protection locked="0"/>
    </xf>
    <xf numFmtId="0" fontId="6" fillId="0" borderId="11" xfId="0" applyFont="1" applyFill="1" applyBorder="1" applyAlignment="1" applyProtection="1">
      <alignment horizontal="left" vertical="center" indent="2"/>
      <protection locked="0"/>
    </xf>
    <xf numFmtId="0" fontId="7" fillId="0" borderId="5" xfId="0" applyFont="1" applyFill="1" applyBorder="1" applyAlignment="1" applyProtection="1">
      <alignment horizontal="left" vertical="center" indent="2"/>
      <protection locked="0"/>
    </xf>
    <xf numFmtId="0" fontId="7" fillId="0" borderId="11" xfId="0" applyFont="1" applyFill="1" applyBorder="1" applyAlignment="1" applyProtection="1">
      <alignment horizontal="left" vertical="center" indent="2"/>
      <protection locked="0"/>
    </xf>
    <xf numFmtId="0" fontId="7" fillId="0" borderId="0" xfId="0" applyFont="1" applyFill="1" applyBorder="1" applyAlignment="1" applyProtection="1">
      <alignment horizontal="center"/>
    </xf>
    <xf numFmtId="0" fontId="6" fillId="0" borderId="1" xfId="0" applyFont="1" applyFill="1" applyBorder="1" applyAlignment="1" applyProtection="1">
      <alignment horizontal="center" vertical="top"/>
      <protection locked="0"/>
    </xf>
    <xf numFmtId="0" fontId="6" fillId="0" borderId="5" xfId="0" applyFont="1" applyFill="1" applyBorder="1" applyAlignment="1" applyProtection="1">
      <alignment horizontal="center" vertical="top"/>
      <protection locked="0"/>
    </xf>
    <xf numFmtId="0" fontId="6" fillId="0" borderId="11" xfId="0" applyFont="1" applyFill="1" applyBorder="1" applyAlignment="1" applyProtection="1">
      <alignment horizontal="center" vertical="top"/>
      <protection locked="0"/>
    </xf>
    <xf numFmtId="49" fontId="16" fillId="0" borderId="0" xfId="2" applyNumberFormat="1" applyFont="1" applyFill="1" applyBorder="1" applyAlignment="1" applyProtection="1">
      <alignment horizontal="left" vertical="center" indent="2"/>
    </xf>
    <xf numFmtId="164" fontId="7" fillId="0" borderId="1" xfId="0" applyNumberFormat="1" applyFont="1" applyFill="1" applyBorder="1" applyAlignment="1" applyProtection="1">
      <alignment horizontal="left" vertical="center" indent="2"/>
      <protection locked="0"/>
    </xf>
    <xf numFmtId="164" fontId="6" fillId="0" borderId="5" xfId="0" applyNumberFormat="1" applyFont="1" applyFill="1" applyBorder="1" applyAlignment="1" applyProtection="1">
      <alignment horizontal="left" vertical="center" indent="2"/>
      <protection locked="0"/>
    </xf>
    <xf numFmtId="164" fontId="6" fillId="0" borderId="11" xfId="0" applyNumberFormat="1" applyFont="1" applyFill="1" applyBorder="1" applyAlignment="1" applyProtection="1">
      <alignment horizontal="left" vertical="center" indent="2"/>
      <protection locked="0"/>
    </xf>
    <xf numFmtId="0" fontId="7" fillId="0" borderId="1" xfId="0" applyFont="1" applyFill="1" applyBorder="1" applyAlignment="1" applyProtection="1">
      <alignment horizontal="right" vertical="center" indent="1"/>
    </xf>
    <xf numFmtId="0" fontId="7" fillId="0" borderId="11" xfId="0" applyFont="1" applyFill="1" applyBorder="1" applyAlignment="1" applyProtection="1">
      <alignment horizontal="right" vertical="center" indent="1"/>
    </xf>
    <xf numFmtId="0" fontId="6" fillId="0" borderId="1" xfId="0" applyFont="1" applyFill="1" applyBorder="1" applyAlignment="1" applyProtection="1">
      <alignment horizontal="left" vertical="top"/>
      <protection locked="0"/>
    </xf>
    <xf numFmtId="0" fontId="6" fillId="0" borderId="11" xfId="0" applyFont="1" applyFill="1" applyBorder="1" applyAlignment="1" applyProtection="1">
      <alignment horizontal="left" vertical="top"/>
      <protection locked="0"/>
    </xf>
    <xf numFmtId="0" fontId="7" fillId="0" borderId="21" xfId="0" applyFont="1" applyFill="1" applyBorder="1" applyAlignment="1" applyProtection="1">
      <alignment horizontal="right" vertical="top"/>
      <protection locked="0"/>
    </xf>
    <xf numFmtId="0" fontId="7" fillId="0" borderId="22" xfId="0" applyFont="1" applyFill="1" applyBorder="1" applyAlignment="1" applyProtection="1">
      <alignment horizontal="right" vertical="top"/>
      <protection locked="0"/>
    </xf>
    <xf numFmtId="49" fontId="7" fillId="0" borderId="1" xfId="0" applyNumberFormat="1" applyFont="1" applyFill="1" applyBorder="1" applyAlignment="1" applyProtection="1">
      <alignment horizontal="left" vertical="center" indent="2"/>
      <protection locked="0"/>
    </xf>
    <xf numFmtId="49" fontId="6" fillId="0" borderId="5" xfId="0" applyNumberFormat="1" applyFont="1" applyFill="1" applyBorder="1" applyAlignment="1" applyProtection="1">
      <alignment horizontal="left" vertical="center" indent="2"/>
      <protection locked="0"/>
    </xf>
    <xf numFmtId="49" fontId="6" fillId="0" borderId="11" xfId="0" applyNumberFormat="1" applyFont="1" applyFill="1" applyBorder="1" applyAlignment="1" applyProtection="1">
      <alignment horizontal="left" vertical="center" indent="2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 applyProtection="1">
      <alignment horizontal="center" vertical="center"/>
      <protection locked="0"/>
    </xf>
    <xf numFmtId="14" fontId="6" fillId="0" borderId="1" xfId="0" applyNumberFormat="1" applyFont="1" applyFill="1" applyBorder="1" applyAlignment="1" applyProtection="1">
      <alignment horizontal="center" vertical="center"/>
      <protection locked="0"/>
    </xf>
    <xf numFmtId="14" fontId="6" fillId="0" borderId="11" xfId="0" applyNumberFormat="1" applyFont="1" applyFill="1" applyBorder="1" applyAlignment="1" applyProtection="1">
      <alignment horizontal="center" vertical="center"/>
      <protection locked="0"/>
    </xf>
  </cellXfs>
  <cellStyles count="4">
    <cellStyle name="Currency" xfId="1" builtinId="4"/>
    <cellStyle name="Hyperlink" xfId="2" builtinId="8"/>
    <cellStyle name="Normal" xfId="0" builtinId="0"/>
    <cellStyle name="Percent" xfId="3" builtinId="5"/>
  </cellStyles>
  <dxfs count="18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solid"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rgb="FFFFD757"/>
        </patternFill>
      </fill>
    </dxf>
    <dxf>
      <fill>
        <patternFill>
          <bgColor rgb="FFF68D36"/>
        </patternFill>
      </fill>
    </dxf>
    <dxf>
      <fill>
        <patternFill>
          <bgColor rgb="FFFF3B3B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cfbank.com/brokerloans" TargetMode="External"/><Relationship Id="rId2" Type="http://schemas.openxmlformats.org/officeDocument/2006/relationships/hyperlink" Target="https://rlu.tcfbank.com/-/media/rlu/documents/current%20rates/rlu-pricing-tcf-doc-660a.pdf" TargetMode="External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rlu.tcfbank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Z63"/>
  <sheetViews>
    <sheetView showGridLines="0" showRowColHeaders="0" tabSelected="1" showRuler="0" view="pageLayout" zoomScaleNormal="100" workbookViewId="0">
      <selection activeCell="C24" sqref="C24:E24"/>
    </sheetView>
  </sheetViews>
  <sheetFormatPr defaultRowHeight="15" zeroHeight="1" x14ac:dyDescent="0.25"/>
  <cols>
    <col min="1" max="1" width="2" style="1" customWidth="1"/>
    <col min="2" max="2" width="33.7109375" style="1" customWidth="1"/>
    <col min="3" max="3" width="14.28515625" style="1" customWidth="1"/>
    <col min="4" max="4" width="1.42578125" style="1" customWidth="1"/>
    <col min="5" max="5" width="14.28515625" style="1" customWidth="1"/>
    <col min="6" max="6" width="9.140625" style="1" customWidth="1"/>
    <col min="7" max="7" width="15.140625" style="10" customWidth="1"/>
    <col min="8" max="8" width="6.85546875" style="1" hidden="1" customWidth="1"/>
    <col min="9" max="9" width="25.7109375" style="21" hidden="1" customWidth="1"/>
    <col min="10" max="10" width="16.140625" style="21" hidden="1" customWidth="1"/>
    <col min="11" max="11" width="17" style="21" hidden="1" customWidth="1"/>
    <col min="12" max="12" width="22.5703125" style="21" hidden="1" customWidth="1"/>
    <col min="13" max="13" width="12.85546875" style="21" hidden="1" customWidth="1"/>
    <col min="14" max="14" width="22.5703125" style="21" hidden="1" customWidth="1"/>
    <col min="15" max="15" width="7.140625" style="21" hidden="1" customWidth="1"/>
    <col min="16" max="16" width="4.140625" style="21" hidden="1" customWidth="1"/>
    <col min="17" max="18" width="4.140625" style="21" customWidth="1"/>
    <col min="19" max="26" width="9.140625" style="21" customWidth="1"/>
    <col min="27" max="52" width="9.140625" style="1" customWidth="1"/>
    <col min="53" max="16384" width="9.140625" style="1"/>
  </cols>
  <sheetData>
    <row r="1" spans="2:18" ht="6.75" customHeight="1" thickBot="1" x14ac:dyDescent="0.3">
      <c r="I1" s="60"/>
      <c r="J1" s="60"/>
    </row>
    <row r="2" spans="2:18" ht="15" customHeight="1" thickBot="1" x14ac:dyDescent="0.3">
      <c r="B2" s="13" t="s">
        <v>76</v>
      </c>
      <c r="C2" s="121" t="s">
        <v>79</v>
      </c>
      <c r="D2" s="122"/>
      <c r="E2" s="122"/>
      <c r="F2" s="122"/>
      <c r="G2" s="123"/>
      <c r="H2" s="5"/>
      <c r="I2" s="61"/>
      <c r="J2" s="61"/>
    </row>
    <row r="3" spans="2:18" ht="15" customHeight="1" thickBot="1" x14ac:dyDescent="0.3">
      <c r="B3" s="13" t="s">
        <v>77</v>
      </c>
      <c r="C3" s="121"/>
      <c r="D3" s="122"/>
      <c r="E3" s="122"/>
      <c r="F3" s="122"/>
      <c r="G3" s="123"/>
      <c r="H3" s="5"/>
      <c r="I3" s="61"/>
      <c r="J3" s="61"/>
    </row>
    <row r="4" spans="2:18" ht="15" customHeight="1" thickBot="1" x14ac:dyDescent="0.3">
      <c r="B4" s="14" t="s">
        <v>37</v>
      </c>
      <c r="C4" s="121" t="s">
        <v>109</v>
      </c>
      <c r="D4" s="124"/>
      <c r="E4" s="124"/>
      <c r="F4" s="124"/>
      <c r="G4" s="125"/>
      <c r="M4" s="62" t="s">
        <v>38</v>
      </c>
    </row>
    <row r="5" spans="2:18" ht="15" customHeight="1" thickBot="1" x14ac:dyDescent="0.3">
      <c r="B5" s="13" t="s">
        <v>0</v>
      </c>
      <c r="C5" s="121"/>
      <c r="D5" s="122"/>
      <c r="E5" s="122"/>
      <c r="F5" s="122"/>
      <c r="G5" s="123"/>
      <c r="M5" s="63" t="s">
        <v>109</v>
      </c>
    </row>
    <row r="6" spans="2:18" ht="15" customHeight="1" thickBot="1" x14ac:dyDescent="0.3">
      <c r="B6" s="13" t="s">
        <v>25</v>
      </c>
      <c r="C6" s="121"/>
      <c r="D6" s="124"/>
      <c r="E6" s="124"/>
      <c r="F6" s="124"/>
      <c r="G6" s="125"/>
      <c r="M6" s="64" t="s">
        <v>39</v>
      </c>
    </row>
    <row r="7" spans="2:18" ht="15" customHeight="1" thickBot="1" x14ac:dyDescent="0.3">
      <c r="B7" s="13" t="s">
        <v>10</v>
      </c>
      <c r="C7" s="131"/>
      <c r="D7" s="132"/>
      <c r="E7" s="132"/>
      <c r="F7" s="132"/>
      <c r="G7" s="133"/>
      <c r="M7" s="65" t="s">
        <v>40</v>
      </c>
      <c r="N7" s="21" t="s">
        <v>104</v>
      </c>
    </row>
    <row r="8" spans="2:18" ht="15" customHeight="1" thickBot="1" x14ac:dyDescent="0.3">
      <c r="B8" s="13" t="s">
        <v>11</v>
      </c>
      <c r="C8" s="140"/>
      <c r="D8" s="141"/>
      <c r="E8" s="141"/>
      <c r="F8" s="141"/>
      <c r="G8" s="142"/>
      <c r="M8" s="66" t="s">
        <v>111</v>
      </c>
      <c r="N8" s="67">
        <v>5.5E-2</v>
      </c>
    </row>
    <row r="9" spans="2:18" ht="6" customHeight="1" thickBot="1" x14ac:dyDescent="0.3">
      <c r="B9" s="15"/>
      <c r="C9" s="130"/>
      <c r="D9" s="130"/>
      <c r="E9" s="130"/>
      <c r="F9" s="130"/>
      <c r="G9" s="130"/>
      <c r="J9" s="21" t="s">
        <v>33</v>
      </c>
      <c r="K9" s="21" t="s">
        <v>27</v>
      </c>
      <c r="M9" s="64" t="s">
        <v>41</v>
      </c>
    </row>
    <row r="10" spans="2:18" ht="15" customHeight="1" thickBot="1" x14ac:dyDescent="0.3">
      <c r="B10" s="13" t="s">
        <v>1</v>
      </c>
      <c r="C10" s="121"/>
      <c r="D10" s="122"/>
      <c r="E10" s="122"/>
      <c r="F10" s="122"/>
      <c r="G10" s="123"/>
      <c r="J10" s="21">
        <f>MIN(I14:J14)</f>
        <v>0</v>
      </c>
      <c r="K10" s="21">
        <f>MIN(K14,I14)</f>
        <v>0</v>
      </c>
      <c r="M10" s="64" t="s">
        <v>42</v>
      </c>
      <c r="N10" s="21" t="s">
        <v>105</v>
      </c>
      <c r="O10" s="67">
        <v>4.8999999999999998E-3</v>
      </c>
    </row>
    <row r="11" spans="2:18" ht="15" customHeight="1" thickBot="1" x14ac:dyDescent="0.3">
      <c r="B11" s="13" t="s">
        <v>12</v>
      </c>
      <c r="C11" s="131"/>
      <c r="D11" s="132"/>
      <c r="E11" s="132"/>
      <c r="F11" s="132"/>
      <c r="G11" s="133"/>
      <c r="M11" s="64" t="s">
        <v>71</v>
      </c>
      <c r="N11" s="21" t="s">
        <v>106</v>
      </c>
      <c r="O11" s="67">
        <v>9.9000000000000008E-3</v>
      </c>
    </row>
    <row r="12" spans="2:18" ht="15" customHeight="1" thickBot="1" x14ac:dyDescent="0.3">
      <c r="B12" s="13" t="s">
        <v>13</v>
      </c>
      <c r="C12" s="140"/>
      <c r="D12" s="141"/>
      <c r="E12" s="141"/>
      <c r="F12" s="141"/>
      <c r="G12" s="142"/>
      <c r="M12" s="64" t="s">
        <v>82</v>
      </c>
      <c r="N12" s="21" t="s">
        <v>107</v>
      </c>
      <c r="O12" s="67">
        <v>1.49E-2</v>
      </c>
    </row>
    <row r="13" spans="2:18" ht="6.75" customHeight="1" thickBot="1" x14ac:dyDescent="0.3">
      <c r="B13" s="6"/>
      <c r="C13" s="6"/>
      <c r="D13" s="6"/>
      <c r="E13" s="6"/>
      <c r="F13" s="6"/>
      <c r="G13" s="11"/>
      <c r="M13" s="64" t="s">
        <v>80</v>
      </c>
    </row>
    <row r="14" spans="2:18" ht="15" hidden="1" customHeight="1" thickBot="1" x14ac:dyDescent="0.3">
      <c r="B14" s="7" t="s">
        <v>86</v>
      </c>
      <c r="C14" s="143" t="s">
        <v>112</v>
      </c>
      <c r="D14" s="144"/>
      <c r="E14" s="145"/>
      <c r="I14" s="21">
        <f>IF(C14="Purchase",C34*0.8999,IF(C16="Condo",C34*0.8499,C34*0.8999))</f>
        <v>0</v>
      </c>
      <c r="J14" s="21">
        <v>700000</v>
      </c>
      <c r="K14" s="21">
        <v>750000</v>
      </c>
      <c r="M14" s="68" t="s">
        <v>78</v>
      </c>
    </row>
    <row r="15" spans="2:18" ht="11.25" hidden="1" customHeight="1" thickBot="1" x14ac:dyDescent="0.3">
      <c r="B15" s="126"/>
      <c r="C15" s="126"/>
      <c r="D15" s="126"/>
      <c r="E15" s="126"/>
      <c r="F15" s="126"/>
      <c r="G15" s="126"/>
      <c r="M15" s="64" t="s">
        <v>43</v>
      </c>
    </row>
    <row r="16" spans="2:18" ht="15" customHeight="1" thickBot="1" x14ac:dyDescent="0.3">
      <c r="B16" s="2" t="s">
        <v>101</v>
      </c>
      <c r="C16" s="136" t="s">
        <v>97</v>
      </c>
      <c r="D16" s="137"/>
      <c r="E16" s="138" t="s">
        <v>129</v>
      </c>
      <c r="F16" s="139"/>
      <c r="G16" s="85" t="s">
        <v>97</v>
      </c>
      <c r="J16" s="21" t="s">
        <v>26</v>
      </c>
      <c r="L16" s="21" t="s">
        <v>29</v>
      </c>
      <c r="M16" s="64" t="s">
        <v>44</v>
      </c>
      <c r="N16" s="21" t="s">
        <v>125</v>
      </c>
      <c r="O16" s="24">
        <v>7.4000000000000003E-3</v>
      </c>
      <c r="Q16" s="86"/>
      <c r="R16" s="86"/>
    </row>
    <row r="17" spans="1:15" ht="6.75" customHeight="1" thickBot="1" x14ac:dyDescent="0.3">
      <c r="B17" s="2"/>
      <c r="C17" s="2"/>
      <c r="D17" s="2"/>
      <c r="E17" s="2"/>
      <c r="F17" s="2"/>
      <c r="G17" s="2"/>
      <c r="J17" s="21" t="s">
        <v>97</v>
      </c>
      <c r="L17" s="21" t="s">
        <v>97</v>
      </c>
      <c r="M17" s="64" t="s">
        <v>45</v>
      </c>
      <c r="N17" s="21" t="s">
        <v>126</v>
      </c>
      <c r="O17" s="24">
        <v>1.24E-2</v>
      </c>
    </row>
    <row r="18" spans="1:15" ht="17.25" customHeight="1" thickBot="1" x14ac:dyDescent="0.3">
      <c r="B18" s="84" t="s">
        <v>24</v>
      </c>
      <c r="C18" s="127" t="s">
        <v>97</v>
      </c>
      <c r="D18" s="128"/>
      <c r="E18" s="129"/>
      <c r="J18" s="21" t="s">
        <v>112</v>
      </c>
      <c r="L18" s="21" t="s">
        <v>87</v>
      </c>
      <c r="M18" s="64" t="s">
        <v>46</v>
      </c>
      <c r="N18" s="21" t="s">
        <v>127</v>
      </c>
      <c r="O18" s="24">
        <v>1.7399999999999999E-2</v>
      </c>
    </row>
    <row r="19" spans="1:15" ht="7.5" customHeight="1" thickBot="1" x14ac:dyDescent="0.3">
      <c r="B19" s="12"/>
      <c r="C19" s="12"/>
      <c r="D19" s="12"/>
      <c r="E19" s="12"/>
      <c r="F19" s="12"/>
      <c r="G19" s="12"/>
      <c r="J19" s="21" t="s">
        <v>113</v>
      </c>
      <c r="L19" s="21" t="s">
        <v>88</v>
      </c>
      <c r="M19" s="64" t="s">
        <v>47</v>
      </c>
    </row>
    <row r="20" spans="1:15" ht="15" customHeight="1" thickBot="1" x14ac:dyDescent="0.3">
      <c r="B20" s="17" t="s">
        <v>22</v>
      </c>
      <c r="C20" s="146"/>
      <c r="D20" s="147"/>
      <c r="E20" s="134" t="s">
        <v>36</v>
      </c>
      <c r="F20" s="135"/>
      <c r="G20" s="16"/>
      <c r="J20" s="21" t="s">
        <v>28</v>
      </c>
      <c r="M20" s="64" t="s">
        <v>48</v>
      </c>
    </row>
    <row r="21" spans="1:15" ht="3.75" customHeight="1" x14ac:dyDescent="0.25">
      <c r="M21" s="64" t="s">
        <v>49</v>
      </c>
    </row>
    <row r="22" spans="1:15" ht="15" customHeight="1" x14ac:dyDescent="0.25">
      <c r="B22" s="126" t="s">
        <v>35</v>
      </c>
      <c r="C22" s="126"/>
      <c r="D22" s="126"/>
      <c r="E22" s="126"/>
      <c r="F22" s="126"/>
      <c r="G22" s="126"/>
      <c r="H22" s="2"/>
      <c r="J22" s="21" t="s">
        <v>89</v>
      </c>
      <c r="K22" s="21" t="s">
        <v>90</v>
      </c>
      <c r="M22" s="64" t="s">
        <v>50</v>
      </c>
      <c r="N22" s="21" t="s">
        <v>128</v>
      </c>
      <c r="O22" s="24">
        <v>1.24E-2</v>
      </c>
    </row>
    <row r="23" spans="1:15" ht="15" customHeight="1" thickBot="1" x14ac:dyDescent="0.3">
      <c r="B23" s="52" t="s">
        <v>21</v>
      </c>
      <c r="C23" s="126" t="s">
        <v>30</v>
      </c>
      <c r="D23" s="126"/>
      <c r="E23" s="126"/>
      <c r="F23" s="126" t="s">
        <v>114</v>
      </c>
      <c r="G23" s="126"/>
      <c r="H23" s="2"/>
      <c r="J23" s="21">
        <f>MAX(F24:G25)</f>
        <v>0</v>
      </c>
      <c r="K23" s="21">
        <f>IF(J23=F24,C24,C25)</f>
        <v>0</v>
      </c>
      <c r="M23" s="64" t="s">
        <v>51</v>
      </c>
    </row>
    <row r="24" spans="1:15" ht="15" customHeight="1" thickBot="1" x14ac:dyDescent="0.3">
      <c r="B24" s="3" t="s">
        <v>32</v>
      </c>
      <c r="C24" s="100"/>
      <c r="D24" s="101"/>
      <c r="E24" s="102"/>
      <c r="F24" s="90"/>
      <c r="G24" s="91"/>
      <c r="H24" s="8"/>
      <c r="M24" s="64" t="s">
        <v>52</v>
      </c>
    </row>
    <row r="25" spans="1:15" ht="15" customHeight="1" thickBot="1" x14ac:dyDescent="0.3">
      <c r="B25" s="3" t="s">
        <v>31</v>
      </c>
      <c r="C25" s="100"/>
      <c r="D25" s="101"/>
      <c r="E25" s="102"/>
      <c r="F25" s="90"/>
      <c r="G25" s="91"/>
      <c r="H25" s="8"/>
      <c r="I25" s="69" t="s">
        <v>91</v>
      </c>
      <c r="J25" s="69"/>
      <c r="K25" s="69"/>
      <c r="L25" s="70"/>
      <c r="M25" s="64" t="s">
        <v>53</v>
      </c>
    </row>
    <row r="26" spans="1:15" ht="15" customHeight="1" thickBot="1" x14ac:dyDescent="0.3">
      <c r="A26" s="21"/>
      <c r="B26" s="54" t="s">
        <v>23</v>
      </c>
      <c r="C26" s="103">
        <f>K23</f>
        <v>0</v>
      </c>
      <c r="D26" s="104"/>
      <c r="E26" s="105"/>
      <c r="F26" s="55"/>
      <c r="G26" s="56"/>
      <c r="H26" s="21"/>
      <c r="I26" s="21" t="s">
        <v>122</v>
      </c>
      <c r="J26" s="71">
        <f>IF($C$34&lt;$L$30/0.85,($C$34*0.85)-$C$35,$L$30-$C$35)</f>
        <v>0</v>
      </c>
      <c r="K26" s="72" t="s">
        <v>92</v>
      </c>
      <c r="L26" s="73">
        <v>5000</v>
      </c>
      <c r="M26" s="64" t="s">
        <v>54</v>
      </c>
    </row>
    <row r="27" spans="1:15" ht="15" customHeight="1" thickBot="1" x14ac:dyDescent="0.35">
      <c r="A27" s="21"/>
      <c r="B27" s="87" t="str">
        <f>IF(AND(C24="",C25=""),"Enter FICO Scores to Continue",IF(C16="(Select)","Enter Residence Type",IF(C16="Primary",I35,I45)))</f>
        <v>Enter FICO Scores to Continue</v>
      </c>
      <c r="C27" s="88"/>
      <c r="D27" s="88"/>
      <c r="E27" s="88"/>
      <c r="F27" s="88"/>
      <c r="G27" s="89"/>
      <c r="H27" s="21"/>
      <c r="I27" s="21" t="s">
        <v>74</v>
      </c>
      <c r="J27" s="71">
        <f>IF($C$34&lt;$L$30/0.8999,($C$34*0.8999)-$C$35,$L$30-$C$35)</f>
        <v>0</v>
      </c>
      <c r="K27" s="72" t="s">
        <v>93</v>
      </c>
      <c r="L27" s="73">
        <v>500000</v>
      </c>
      <c r="M27" s="64" t="s">
        <v>55</v>
      </c>
    </row>
    <row r="28" spans="1:15" ht="15" customHeight="1" x14ac:dyDescent="0.25">
      <c r="A28" s="21"/>
      <c r="B28" s="98" t="s">
        <v>120</v>
      </c>
      <c r="C28" s="99"/>
      <c r="D28" s="99"/>
      <c r="E28" s="99"/>
      <c r="F28" s="99"/>
      <c r="G28" s="99"/>
      <c r="H28" s="21"/>
      <c r="I28" s="21" t="s">
        <v>83</v>
      </c>
      <c r="J28" s="71">
        <f>IF($C$34&gt;2222469.16,2000000-$C$35,($C$34*0.8999)-$C$35)</f>
        <v>0</v>
      </c>
      <c r="K28" s="72"/>
      <c r="L28" s="73"/>
      <c r="M28" s="74" t="s">
        <v>110</v>
      </c>
    </row>
    <row r="29" spans="1:15" ht="16.5" customHeight="1" x14ac:dyDescent="0.25">
      <c r="A29" s="21"/>
      <c r="B29" s="98" t="s">
        <v>121</v>
      </c>
      <c r="C29" s="99"/>
      <c r="D29" s="99"/>
      <c r="E29" s="99"/>
      <c r="F29" s="99"/>
      <c r="G29" s="99"/>
      <c r="H29" s="25"/>
      <c r="J29" s="71"/>
      <c r="M29" s="64" t="s">
        <v>56</v>
      </c>
    </row>
    <row r="30" spans="1:15" ht="17.25" customHeight="1" x14ac:dyDescent="0.25">
      <c r="A30" s="21"/>
      <c r="B30" s="99" t="s">
        <v>119</v>
      </c>
      <c r="C30" s="99"/>
      <c r="D30" s="99"/>
      <c r="E30" s="99"/>
      <c r="F30" s="99"/>
      <c r="G30" s="99"/>
      <c r="H30" s="26"/>
      <c r="J30" s="71"/>
      <c r="K30" s="21" t="s">
        <v>108</v>
      </c>
      <c r="L30" s="76">
        <v>1250000</v>
      </c>
      <c r="M30" s="64" t="s">
        <v>57</v>
      </c>
    </row>
    <row r="31" spans="1:15" ht="17.25" customHeight="1" x14ac:dyDescent="0.25">
      <c r="A31" s="21"/>
      <c r="B31" s="99" t="s">
        <v>99</v>
      </c>
      <c r="C31" s="99"/>
      <c r="D31" s="99"/>
      <c r="E31" s="99"/>
      <c r="F31" s="99"/>
      <c r="G31" s="99"/>
      <c r="H31" s="25"/>
      <c r="I31" s="21" t="s">
        <v>94</v>
      </c>
      <c r="J31" s="75">
        <f>IF(C26&gt;=730,J28,IF(C26&gt;=700,J27,IF(C26&gt;=680,J26,J28)))</f>
        <v>0</v>
      </c>
      <c r="K31" s="21" t="s">
        <v>108</v>
      </c>
      <c r="L31" s="76">
        <v>2000000</v>
      </c>
      <c r="M31" s="64" t="s">
        <v>58</v>
      </c>
    </row>
    <row r="32" spans="1:15" ht="6.75" customHeight="1" x14ac:dyDescent="0.25">
      <c r="A32" s="21"/>
      <c r="B32" s="26"/>
      <c r="C32" s="26"/>
      <c r="D32" s="26"/>
      <c r="E32" s="26"/>
      <c r="F32" s="26"/>
      <c r="G32" s="26"/>
      <c r="H32" s="21"/>
      <c r="I32" s="21" t="s">
        <v>95</v>
      </c>
      <c r="J32" s="71">
        <f>IF(J31&lt;L26,0,IF(J31&gt;L27,L27,J31))</f>
        <v>0</v>
      </c>
      <c r="M32" s="64" t="s">
        <v>59</v>
      </c>
    </row>
    <row r="33" spans="1:13" ht="12" customHeight="1" thickBot="1" x14ac:dyDescent="0.3">
      <c r="A33" s="21"/>
      <c r="B33" s="53" t="s">
        <v>6</v>
      </c>
      <c r="C33" s="21"/>
      <c r="D33" s="21"/>
      <c r="E33" s="21"/>
      <c r="F33" s="21"/>
      <c r="G33" s="24"/>
      <c r="H33" s="21"/>
      <c r="K33" s="71"/>
      <c r="L33" s="71"/>
      <c r="M33" s="64" t="s">
        <v>60</v>
      </c>
    </row>
    <row r="34" spans="1:13" ht="15" customHeight="1" thickBot="1" x14ac:dyDescent="0.3">
      <c r="A34" s="21"/>
      <c r="B34" s="23" t="s">
        <v>2</v>
      </c>
      <c r="C34" s="92"/>
      <c r="D34" s="93"/>
      <c r="E34" s="94"/>
      <c r="F34" s="21"/>
      <c r="G34" s="24"/>
      <c r="I34" s="77" t="s">
        <v>96</v>
      </c>
      <c r="M34" s="78" t="s">
        <v>84</v>
      </c>
    </row>
    <row r="35" spans="1:13" ht="15" customHeight="1" thickBot="1" x14ac:dyDescent="0.3">
      <c r="A35" s="21"/>
      <c r="B35" s="23" t="s">
        <v>7</v>
      </c>
      <c r="C35" s="92"/>
      <c r="D35" s="93"/>
      <c r="E35" s="94"/>
      <c r="F35" s="27" t="s">
        <v>3</v>
      </c>
      <c r="G35" s="28">
        <f>IF(C34=0,0,IF(G16="Yes",C36/C34,C35/C34))</f>
        <v>0</v>
      </c>
      <c r="I35" s="21" t="str">
        <f>IF(AND(C4="CA Refinance",C26&lt;680),"Highest income FICO must be 680 or greater",IF(C26&lt;680,"Highest income FICO must be 680 or greater",IF(AND(C26&lt;730,(C35+C36)&gt;1250000),"Highest income FICO must be 730 or greater","")))</f>
        <v>Highest income FICO must be 680 or greater</v>
      </c>
      <c r="M35" s="64" t="s">
        <v>81</v>
      </c>
    </row>
    <row r="36" spans="1:13" ht="15" customHeight="1" thickBot="1" x14ac:dyDescent="0.3">
      <c r="A36" s="21"/>
      <c r="B36" s="29" t="s">
        <v>8</v>
      </c>
      <c r="C36" s="95"/>
      <c r="D36" s="96"/>
      <c r="E36" s="97"/>
      <c r="F36" s="27" t="s">
        <v>4</v>
      </c>
      <c r="G36" s="28">
        <f>IF(C34=0,0,IF(G16="Yes",C36/C34,(C36+C35)/C34))</f>
        <v>0</v>
      </c>
      <c r="I36" s="71" t="s">
        <v>117</v>
      </c>
      <c r="J36" s="71">
        <f>IF((C34*85%-C35)&gt;500000,500000,IF(AND((C34*85%-C35)&lt;350000,(C35+350000)&lt;C34*0.8999),350000,C34*85%-C35))</f>
        <v>0</v>
      </c>
      <c r="K36" s="75"/>
      <c r="L36" s="79"/>
      <c r="M36" s="64" t="s">
        <v>61</v>
      </c>
    </row>
    <row r="37" spans="1:13" ht="15" customHeight="1" thickBot="1" x14ac:dyDescent="0.3">
      <c r="A37" s="21"/>
      <c r="B37" s="29" t="s">
        <v>9</v>
      </c>
      <c r="C37" s="92">
        <v>0</v>
      </c>
      <c r="D37" s="93"/>
      <c r="E37" s="94"/>
      <c r="F37" s="26"/>
      <c r="G37" s="30"/>
      <c r="H37" s="9"/>
      <c r="J37" s="81"/>
      <c r="M37" s="64" t="s">
        <v>62</v>
      </c>
    </row>
    <row r="38" spans="1:13" ht="15" customHeight="1" thickBot="1" x14ac:dyDescent="0.3">
      <c r="A38" s="21"/>
      <c r="B38" s="23" t="s">
        <v>34</v>
      </c>
      <c r="C38" s="107">
        <f>IF(AND(C16="Secondary (Owner Occ.)",G16="Yes"),0,IF($B$27&lt;&gt;"",0,IF(AND($G$16="Yes",C34&lt;833333.33),C34*0.6,IF(AND($G$16="Yes",C34&gt;833333.33),500000,IF(AND($C$16="Primary",(C35+J36)&gt;2000000),2000000-C35,IF(AND($C$16="Primary",$J$32&gt;350000),$J$36,IF(AND($C$16="Primary",(C35+J36)&gt;L30),J32,IF(AND($C$16="Primary",C26&lt;730,(C35+J36)&gt;1250000),1250000-C35,IF(AND($C$16="Primary",$J$32&lt;=350000),$J$32,IF($C$16="Secondary (Owner Occ.)",$J$42,0))))))))))</f>
        <v>0</v>
      </c>
      <c r="D38" s="108"/>
      <c r="E38" s="109"/>
      <c r="F38" s="31"/>
      <c r="G38" s="32"/>
      <c r="H38" s="4"/>
      <c r="K38" s="69"/>
      <c r="L38" s="70"/>
      <c r="M38" s="64" t="s">
        <v>63</v>
      </c>
    </row>
    <row r="39" spans="1:13" ht="15" customHeight="1" x14ac:dyDescent="0.3">
      <c r="A39" s="21"/>
      <c r="B39" s="114" t="str">
        <f>IF(AND(C16="Secondary (Owner Occ.)",G16="Yes"),"1st Lien HELOC is not allowed on 2nd Homes",IF(B27&lt;&gt;"","FICO Below Guidelines",IF(C37&gt;C38,"Disbursements exceed total line allowed",IF(C38&lt;C36,"Line requested exceeds total line allowed",""))))</f>
        <v>FICO Below Guidelines</v>
      </c>
      <c r="C39" s="114"/>
      <c r="D39" s="114"/>
      <c r="E39" s="114"/>
      <c r="F39" s="114"/>
      <c r="G39" s="114"/>
      <c r="I39" s="69" t="s">
        <v>98</v>
      </c>
      <c r="J39" s="69"/>
      <c r="K39" s="72" t="s">
        <v>92</v>
      </c>
      <c r="L39" s="73">
        <v>5000</v>
      </c>
      <c r="M39" s="80" t="s">
        <v>85</v>
      </c>
    </row>
    <row r="40" spans="1:13" ht="4.5" customHeight="1" x14ac:dyDescent="0.25">
      <c r="A40" s="21"/>
      <c r="B40" s="21"/>
      <c r="C40" s="21"/>
      <c r="D40" s="21"/>
      <c r="E40" s="21"/>
      <c r="F40" s="21"/>
      <c r="G40" s="24"/>
      <c r="I40" s="21" t="s">
        <v>83</v>
      </c>
      <c r="J40" s="71">
        <f>IF($C$34&gt;$L$43/0.85,$L$43-$C$35,($C$34*0.85)-$C$35)</f>
        <v>0</v>
      </c>
      <c r="K40" s="72" t="s">
        <v>93</v>
      </c>
      <c r="L40" s="73">
        <v>250000</v>
      </c>
      <c r="M40" s="64" t="s">
        <v>64</v>
      </c>
    </row>
    <row r="41" spans="1:13" ht="30.75" thickBot="1" x14ac:dyDescent="0.3">
      <c r="A41" s="21"/>
      <c r="B41" s="51" t="s">
        <v>5</v>
      </c>
      <c r="C41" s="48" t="s">
        <v>102</v>
      </c>
      <c r="D41" s="26"/>
      <c r="E41" s="48" t="s">
        <v>103</v>
      </c>
      <c r="F41" s="26"/>
      <c r="G41" s="33"/>
      <c r="H41" s="4"/>
      <c r="M41" s="65" t="s">
        <v>65</v>
      </c>
    </row>
    <row r="42" spans="1:13" ht="15" customHeight="1" thickBot="1" x14ac:dyDescent="0.3">
      <c r="A42" s="21"/>
      <c r="B42" s="23" t="s">
        <v>14</v>
      </c>
      <c r="C42" s="18"/>
      <c r="D42" s="34"/>
      <c r="E42" s="18">
        <v>0</v>
      </c>
      <c r="F42" s="21"/>
      <c r="G42" s="24"/>
      <c r="I42" s="21" t="s">
        <v>94</v>
      </c>
      <c r="J42" s="71">
        <f>IF(J40&lt;L39,0,IF(J40&gt;L40,L40,J40))</f>
        <v>0</v>
      </c>
      <c r="K42" s="21" t="s">
        <v>108</v>
      </c>
      <c r="L42" s="76">
        <v>750000</v>
      </c>
      <c r="M42" s="64" t="s">
        <v>66</v>
      </c>
    </row>
    <row r="43" spans="1:13" ht="30.75" customHeight="1" thickBot="1" x14ac:dyDescent="0.3">
      <c r="A43" s="21"/>
      <c r="B43" s="58" t="s">
        <v>115</v>
      </c>
      <c r="C43" s="82">
        <f>IF($C$16="Primary",ROUND(-PMT($G$43/12,360,$C$36),2),0)</f>
        <v>0</v>
      </c>
      <c r="D43" s="47"/>
      <c r="E43" s="46">
        <f>IF($C$16="Secondary (Owner Occ.)",ROUND(-PMT($G$43/12,360,$C$36),2),0)</f>
        <v>0</v>
      </c>
      <c r="F43" s="36" t="s">
        <v>20</v>
      </c>
      <c r="G43" s="37">
        <f>IF(G36=0,0,IF(AND(C26&gt;=730,G36&gt;0.8),($N$8+$O$22),IF(AND(C26&gt;=680,C26&lt;=699,G36&lt;=0.7),($N$8+$O$16),IF(AND(C26&gt;=680,C26&lt;=699,G36&lt;=0.8),($N$8+$O$17),IF(AND(C26&gt;=680,C26&lt;=699,G36&gt;0.8),($N$8+$O$18),IF(G36&lt;=0.7,($N$8+$O$10),IF(G36&lt;=0.8,($N$8+$O$11),($N$8+$O$12))))))))</f>
        <v>0</v>
      </c>
      <c r="K43" s="21" t="s">
        <v>108</v>
      </c>
      <c r="L43" s="76">
        <v>1275000</v>
      </c>
      <c r="M43" s="64" t="s">
        <v>67</v>
      </c>
    </row>
    <row r="44" spans="1:13" ht="15" customHeight="1" thickBot="1" x14ac:dyDescent="0.3">
      <c r="A44" s="21"/>
      <c r="B44" s="59" t="s">
        <v>116</v>
      </c>
      <c r="C44" s="82">
        <f>IF($C$16="Primary",ROUND($C$36*0.0018,2),0)</f>
        <v>0</v>
      </c>
      <c r="D44" s="47"/>
      <c r="E44" s="46">
        <f>IF($C$16="Secondary (Owner Occ.)",ROUND($C$36*0.0018,2),0)</f>
        <v>0</v>
      </c>
      <c r="F44" s="110" t="s">
        <v>75</v>
      </c>
      <c r="G44" s="111"/>
      <c r="I44" s="77" t="s">
        <v>96</v>
      </c>
      <c r="M44" s="64" t="s">
        <v>68</v>
      </c>
    </row>
    <row r="45" spans="1:13" ht="15" customHeight="1" thickBot="1" x14ac:dyDescent="0.3">
      <c r="A45" s="21"/>
      <c r="B45" s="23" t="s">
        <v>17</v>
      </c>
      <c r="C45" s="18"/>
      <c r="D45" s="38"/>
      <c r="E45" s="18">
        <v>0</v>
      </c>
      <c r="F45" s="112"/>
      <c r="G45" s="113"/>
      <c r="I45" s="21" t="str">
        <f>IF(C26&lt;730,"Highest income FICO must be 730 or greater","")</f>
        <v>Highest income FICO must be 730 or greater</v>
      </c>
      <c r="M45" s="64" t="s">
        <v>69</v>
      </c>
    </row>
    <row r="46" spans="1:13" ht="15" customHeight="1" thickBot="1" x14ac:dyDescent="0.3">
      <c r="A46" s="21"/>
      <c r="B46" s="23" t="s">
        <v>18</v>
      </c>
      <c r="C46" s="18"/>
      <c r="D46" s="38"/>
      <c r="E46" s="18">
        <v>0</v>
      </c>
      <c r="F46" s="39"/>
      <c r="G46" s="40"/>
      <c r="I46" s="77"/>
      <c r="M46" s="64" t="s">
        <v>70</v>
      </c>
    </row>
    <row r="47" spans="1:13" ht="15" customHeight="1" thickBot="1" x14ac:dyDescent="0.3">
      <c r="A47" s="21"/>
      <c r="B47" s="23" t="s">
        <v>19</v>
      </c>
      <c r="C47" s="18"/>
      <c r="D47" s="38"/>
      <c r="E47" s="18">
        <v>0</v>
      </c>
      <c r="F47" s="41"/>
      <c r="G47" s="42"/>
      <c r="M47" s="64" t="s">
        <v>72</v>
      </c>
    </row>
    <row r="48" spans="1:13" ht="32.25" customHeight="1" thickBot="1" x14ac:dyDescent="0.3">
      <c r="A48" s="21"/>
      <c r="B48" s="23" t="s">
        <v>100</v>
      </c>
      <c r="C48" s="44">
        <v>0</v>
      </c>
      <c r="D48" s="43"/>
      <c r="E48" s="45">
        <v>0</v>
      </c>
      <c r="F48" s="57" t="s">
        <v>123</v>
      </c>
      <c r="G48" s="83">
        <f>IF(SUM($F$24+$F$25)&lt;=0,0,IF(OR($C$16="Primary",$C$16="Secondary (Owner Occ.)"),SUM(C42:C48)/SUM($F$24+$F$25),0))</f>
        <v>0</v>
      </c>
      <c r="M48" s="64" t="s">
        <v>73</v>
      </c>
    </row>
    <row r="49" spans="1:7" ht="5.25" customHeight="1" thickBot="1" x14ac:dyDescent="0.3">
      <c r="A49" s="21"/>
      <c r="B49" s="19"/>
      <c r="C49" s="20"/>
      <c r="D49" s="21"/>
      <c r="E49" s="22"/>
      <c r="F49" s="21"/>
      <c r="G49" s="21"/>
    </row>
    <row r="50" spans="1:7" ht="19.5" customHeight="1" thickBot="1" x14ac:dyDescent="0.3">
      <c r="A50" s="21"/>
      <c r="B50" s="23" t="s">
        <v>15</v>
      </c>
      <c r="C50" s="18"/>
      <c r="D50" s="49"/>
      <c r="E50" s="119"/>
      <c r="F50" s="115" t="s">
        <v>124</v>
      </c>
      <c r="G50" s="117">
        <f>IF(SUM(F24:G25)=0,0,C51/(F24+F25))</f>
        <v>0</v>
      </c>
    </row>
    <row r="51" spans="1:7" ht="19.5" customHeight="1" thickBot="1" x14ac:dyDescent="0.3">
      <c r="A51" s="21"/>
      <c r="B51" s="23" t="s">
        <v>16</v>
      </c>
      <c r="C51" s="35">
        <f>IF(C16="Primary",SUM(C42:C48,C50),(SUM(C42:C48)+SUM(E42:E48)+C50))</f>
        <v>0</v>
      </c>
      <c r="D51" s="50"/>
      <c r="E51" s="120"/>
      <c r="F51" s="116"/>
      <c r="G51" s="118"/>
    </row>
    <row r="52" spans="1:7" ht="18.75" customHeight="1" x14ac:dyDescent="0.25">
      <c r="B52" s="106" t="s">
        <v>118</v>
      </c>
      <c r="C52" s="106"/>
      <c r="D52" s="106"/>
      <c r="E52" s="106"/>
      <c r="F52" s="106"/>
      <c r="G52" s="106"/>
    </row>
    <row r="53" spans="1:7" ht="17.25" customHeight="1" x14ac:dyDescent="0.25"/>
    <row r="54" spans="1:7" ht="17.25" customHeight="1" x14ac:dyDescent="0.25"/>
    <row r="55" spans="1:7" ht="17.25" customHeight="1" x14ac:dyDescent="0.25"/>
    <row r="56" spans="1:7" ht="17.25" customHeight="1" x14ac:dyDescent="0.25"/>
    <row r="57" spans="1:7" ht="17.25" customHeight="1" x14ac:dyDescent="0.25"/>
    <row r="58" spans="1:7" ht="17.25" customHeight="1" x14ac:dyDescent="0.25"/>
    <row r="59" spans="1:7" x14ac:dyDescent="0.25"/>
    <row r="60" spans="1:7" x14ac:dyDescent="0.25"/>
    <row r="61" spans="1:7" x14ac:dyDescent="0.25"/>
    <row r="62" spans="1:7" x14ac:dyDescent="0.25"/>
    <row r="63" spans="1:7" hidden="1" x14ac:dyDescent="0.25"/>
  </sheetData>
  <sheetProtection algorithmName="SHA-512" hashValue="q9a9fHALn3dYkPhS5L8uw2QkmvEY+3SjAj/MMVCqtrk2gZ1VwxqIkh+qfM04qOSXdGXhVfebFs3ik0Q52Id+hg==" saltValue="YDytbifGVXV2gSQsWhkuIg==" spinCount="100000" sheet="1" selectLockedCells="1"/>
  <customSheetViews>
    <customSheetView guid="{42A2977A-68B4-4884-814E-4ED0BD650645}" scale="110" showPageBreaks="1" showGridLines="0" showRowCol="0" view="pageLayout" showRuler="0">
      <selection activeCell="H4" sqref="H4"/>
      <pageMargins left="0.35984848484848486" right="0.43560606060606061" top="0.5" bottom="0.51041666666666663" header="0.25" footer="0.25"/>
      <printOptions horizontalCentered="1" verticalCentered="1"/>
      <pageSetup fitToWidth="0" fitToHeight="0" orientation="portrait" r:id="rId1"/>
      <headerFooter alignWithMargins="0">
        <oddHeader xml:space="preserve">&amp;C&amp;"-,Bold"&amp;16TCF HELOC WORKSHEET </oddHeader>
        <oddFooter>&amp;R&amp;"-,Bold"&amp;9 1017 RLU and RLU-WSL- 03-17-2017</oddFooter>
      </headerFooter>
    </customSheetView>
  </customSheetViews>
  <mergeCells count="43">
    <mergeCell ref="C8:G8"/>
    <mergeCell ref="C14:E14"/>
    <mergeCell ref="C12:G12"/>
    <mergeCell ref="C7:G7"/>
    <mergeCell ref="C20:D20"/>
    <mergeCell ref="C2:G2"/>
    <mergeCell ref="C4:G4"/>
    <mergeCell ref="F23:G23"/>
    <mergeCell ref="C5:G5"/>
    <mergeCell ref="C3:G3"/>
    <mergeCell ref="B22:G22"/>
    <mergeCell ref="C18:E18"/>
    <mergeCell ref="C9:G9"/>
    <mergeCell ref="B15:G15"/>
    <mergeCell ref="C11:G11"/>
    <mergeCell ref="E20:F20"/>
    <mergeCell ref="C23:E23"/>
    <mergeCell ref="C10:G10"/>
    <mergeCell ref="C16:D16"/>
    <mergeCell ref="E16:F16"/>
    <mergeCell ref="C6:G6"/>
    <mergeCell ref="B52:G52"/>
    <mergeCell ref="B29:G29"/>
    <mergeCell ref="B30:G30"/>
    <mergeCell ref="B31:G31"/>
    <mergeCell ref="C38:E38"/>
    <mergeCell ref="F44:G45"/>
    <mergeCell ref="B39:G39"/>
    <mergeCell ref="C34:E34"/>
    <mergeCell ref="F50:F51"/>
    <mergeCell ref="G50:G51"/>
    <mergeCell ref="E50:E51"/>
    <mergeCell ref="Q16:R16"/>
    <mergeCell ref="B27:G27"/>
    <mergeCell ref="F25:G25"/>
    <mergeCell ref="C37:E37"/>
    <mergeCell ref="C35:E35"/>
    <mergeCell ref="C36:E36"/>
    <mergeCell ref="B28:G28"/>
    <mergeCell ref="C24:E24"/>
    <mergeCell ref="F24:G24"/>
    <mergeCell ref="C26:E26"/>
    <mergeCell ref="C25:E25"/>
  </mergeCells>
  <phoneticPr fontId="0" type="noConversion"/>
  <conditionalFormatting sqref="G50">
    <cfRule type="cellIs" dxfId="17" priority="10" stopIfTrue="1" operator="greaterThanOrEqual">
      <formula>0.450005</formula>
    </cfRule>
    <cfRule type="cellIs" dxfId="16" priority="13" stopIfTrue="1" operator="between">
      <formula>0.449995</formula>
      <formula>0.450005</formula>
    </cfRule>
    <cfRule type="cellIs" dxfId="15" priority="31" stopIfTrue="1" operator="greaterThanOrEqual">
      <formula>0.444995</formula>
    </cfRule>
  </conditionalFormatting>
  <conditionalFormatting sqref="C42 C34:C36 C24 F24 C50 E42 E45:E48 C45:C48">
    <cfRule type="cellIs" dxfId="14" priority="28" operator="equal">
      <formula>0</formula>
    </cfRule>
    <cfRule type="containsBlanks" dxfId="13" priority="29">
      <formula>LEN(TRIM(C24))=0</formula>
    </cfRule>
  </conditionalFormatting>
  <conditionalFormatting sqref="C14 C16">
    <cfRule type="containsText" dxfId="12" priority="27" operator="containsText" text="(Select)">
      <formula>NOT(ISERROR(SEARCH("(Select)",C14)))</formula>
    </cfRule>
  </conditionalFormatting>
  <conditionalFormatting sqref="E42:E48">
    <cfRule type="expression" dxfId="11" priority="22">
      <formula>ISNUMBER(SEARCH("Primary",$C$16))</formula>
    </cfRule>
  </conditionalFormatting>
  <conditionalFormatting sqref="C43:C44">
    <cfRule type="expression" dxfId="10" priority="21">
      <formula>ISNUMBER(SEARCH("Secondary (Owner Occ.)",$C$16))</formula>
    </cfRule>
  </conditionalFormatting>
  <conditionalFormatting sqref="C4:G4">
    <cfRule type="containsText" dxfId="9" priority="20" operator="containsText" text="(Select State)">
      <formula>NOT(ISERROR(SEARCH("(Select State)",C4)))</formula>
    </cfRule>
  </conditionalFormatting>
  <conditionalFormatting sqref="C25">
    <cfRule type="cellIs" dxfId="8" priority="18" operator="equal">
      <formula>0</formula>
    </cfRule>
    <cfRule type="containsBlanks" dxfId="7" priority="19">
      <formula>LEN(TRIM(C25))=0</formula>
    </cfRule>
  </conditionalFormatting>
  <conditionalFormatting sqref="F25">
    <cfRule type="cellIs" dxfId="6" priority="16" operator="equal">
      <formula>0</formula>
    </cfRule>
    <cfRule type="containsBlanks" dxfId="5" priority="17">
      <formula>LEN(TRIM(F25))=0</formula>
    </cfRule>
  </conditionalFormatting>
  <conditionalFormatting sqref="C18">
    <cfRule type="containsText" dxfId="4" priority="15" operator="containsText" text="(Select)">
      <formula>NOT(ISERROR(SEARCH("(Select)",C18)))</formula>
    </cfRule>
  </conditionalFormatting>
  <conditionalFormatting sqref="C42">
    <cfRule type="expression" dxfId="3" priority="1">
      <formula>$C$16="Secondary (Owner Occ.)"</formula>
    </cfRule>
    <cfRule type="expression" dxfId="2" priority="2">
      <formula>$G$16="Yes"</formula>
    </cfRule>
    <cfRule type="colorScale" priority="9">
      <colorScale>
        <cfvo type="min"/>
        <cfvo type="max"/>
        <color rgb="FFFF7128"/>
        <color rgb="FFFFEF9C"/>
      </colorScale>
    </cfRule>
  </conditionalFormatting>
  <conditionalFormatting sqref="C35:E35">
    <cfRule type="expression" dxfId="1" priority="7">
      <formula>ISNUMBER(SEARCH("Yes",$G$16))</formula>
    </cfRule>
  </conditionalFormatting>
  <conditionalFormatting sqref="E42">
    <cfRule type="expression" dxfId="0" priority="6">
      <formula>ISNUMBER(SEARCH("Yes",$G$16))</formula>
    </cfRule>
  </conditionalFormatting>
  <dataValidations count="5">
    <dataValidation type="list" allowBlank="1" showInputMessage="1" showErrorMessage="1" sqref="C16:D16">
      <formula1>$L$17:$L$19</formula1>
    </dataValidation>
    <dataValidation type="list" allowBlank="1" showInputMessage="1" showErrorMessage="1" sqref="C14:E14">
      <formula1>$J$17:$J$20</formula1>
    </dataValidation>
    <dataValidation type="list" allowBlank="1" showInputMessage="1" showErrorMessage="1" sqref="C18:E18">
      <formula1>$J$17:$J$19</formula1>
    </dataValidation>
    <dataValidation type="list" allowBlank="1" showInputMessage="1" showErrorMessage="1" sqref="C4:G4">
      <formula1>$M$5:$M$48</formula1>
    </dataValidation>
    <dataValidation type="list" allowBlank="1" showInputMessage="1" showErrorMessage="1" sqref="G16">
      <formula1>"(Select),Yes"</formula1>
    </dataValidation>
  </dataValidations>
  <hyperlinks>
    <hyperlink ref="F44:G45" r:id="rId2" display="See Today's Pricing Guide"/>
    <hyperlink ref="B52" r:id="rId3"/>
    <hyperlink ref="B52:G52" r:id="rId4" display="https://tcfbank.com/brokerloans"/>
  </hyperlinks>
  <printOptions horizontalCentered="1" verticalCentered="1"/>
  <pageMargins left="0.35984848484848486" right="0.43560606060606061" top="0.5" bottom="0.51041666666666663" header="0.25" footer="0.25"/>
  <pageSetup fitToWidth="0" fitToHeight="0" orientation="portrait" r:id="rId5"/>
  <headerFooter alignWithMargins="0">
    <oddHeader xml:space="preserve">&amp;C&amp;"-,Bold"&amp;16TCF HELOC WORKSHEET </oddHeader>
    <oddFooter>&amp;R&amp;"-,Bold"&amp;9 1017 RLU and RLU-WSL and SA- 12-20-2018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99E6E3F2AF404D9CF54383FB3A82C2" ma:contentTypeVersion="8" ma:contentTypeDescription="Create a new document." ma:contentTypeScope="" ma:versionID="f89417bcc06acd92778a6e977cf3411a">
  <xsd:schema xmlns:xsd="http://www.w3.org/2001/XMLSchema" xmlns:xs="http://www.w3.org/2001/XMLSchema" xmlns:p="http://schemas.microsoft.com/office/2006/metadata/properties" xmlns:ns2="d27ec736-88f3-4986-aacb-8a2e8f154ebe" targetNamespace="http://schemas.microsoft.com/office/2006/metadata/properties" ma:root="true" ma:fieldsID="079efb4c115555f0d4f334ca921aaee0" ns2:_="">
    <xsd:import namespace="d27ec736-88f3-4986-aacb-8a2e8f154ebe"/>
    <xsd:element name="properties">
      <xsd:complexType>
        <xsd:sequence>
          <xsd:element name="documentManagement">
            <xsd:complexType>
              <xsd:all>
                <xsd:element ref="ns2:PostingLocation" minOccurs="0"/>
                <xsd:element ref="ns2:AddingNameToTitle" minOccurs="0"/>
                <xsd:element ref="ns2:Divisions" minOccurs="0"/>
                <xsd:element ref="ns2:Description0" minOccurs="0"/>
                <xsd:element ref="ns2:TCF_x0020_Logo" minOccurs="0"/>
                <xsd:element ref="ns2:TCF_x0020_Addres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7ec736-88f3-4986-aacb-8a2e8f154ebe" elementFormDefault="qualified">
    <xsd:import namespace="http://schemas.microsoft.com/office/2006/documentManagement/types"/>
    <xsd:import namespace="http://schemas.microsoft.com/office/infopath/2007/PartnerControls"/>
    <xsd:element name="PostingLocation" ma:index="8" nillable="true" ma:displayName="PostingLocation" ma:internalName="PostingLocation">
      <xsd:simpleType>
        <xsd:restriction base="dms:Text">
          <xsd:maxLength value="255"/>
        </xsd:restriction>
      </xsd:simpleType>
    </xsd:element>
    <xsd:element name="AddingNameToTitle" ma:index="9" nillable="true" ma:displayName="AddingNameToTitle" ma:internalName="AddingNameToTitl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ivisions" ma:index="10" nillable="true" ma:displayName="Divisions" ma:list="{fb843915-880a-47e5-b422-1f2c009b1c43}" ma:internalName="Divisions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escription0" ma:index="11" nillable="true" ma:displayName="Description" ma:internalName="Description0">
      <xsd:simpleType>
        <xsd:restriction base="dms:Text">
          <xsd:maxLength value="255"/>
        </xsd:restriction>
      </xsd:simpleType>
    </xsd:element>
    <xsd:element name="TCF_x0020_Logo" ma:index="12" nillable="true" ma:displayName="TCF Logo" ma:default="0" ma:internalName="TCF_x0020_Logo">
      <xsd:simpleType>
        <xsd:restriction base="dms:Boolean"/>
      </xsd:simpleType>
    </xsd:element>
    <xsd:element name="TCF_x0020_Address" ma:index="13" nillable="true" ma:displayName="TCF Address" ma:default="0" ma:internalName="TCF_x0020_Address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d27ec736-88f3-4986-aacb-8a2e8f154ebe">TCF HELOC Worksheet</Description0>
    <AddingNameToTitle xmlns="d27ec736-88f3-4986-aacb-8a2e8f154ebe">
      <Url xsi:nil="true"/>
      <Description xsi:nil="true"/>
    </AddingNameToTitle>
    <Divisions xmlns="d27ec736-88f3-4986-aacb-8a2e8f154ebe">
      <Value>1</Value>
      <Value>16</Value>
      <Value>18</Value>
      <Value>22</Value>
    </Divisions>
    <PostingLocation xmlns="d27ec736-88f3-4986-aacb-8a2e8f154ebe" xsi:nil="true"/>
    <TCF_x0020_Address xmlns="d27ec736-88f3-4986-aacb-8a2e8f154ebe">false</TCF_x0020_Address>
    <TCF_x0020_Logo xmlns="d27ec736-88f3-4986-aacb-8a2e8f154ebe">false</TCF_x0020_Logo>
  </documentManagement>
</p:properties>
</file>

<file path=customXml/itemProps1.xml><?xml version="1.0" encoding="utf-8"?>
<ds:datastoreItem xmlns:ds="http://schemas.openxmlformats.org/officeDocument/2006/customXml" ds:itemID="{650BC06D-DDF3-40FC-894C-CB05383597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54DC39-8D5E-489F-8D10-5B76371A2C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7ec736-88f3-4986-aacb-8a2e8f154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9DBC45-D4BE-4F68-9F55-337C3F54BE74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d27ec736-88f3-4986-aacb-8a2e8f154ebe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TCF HELOC Worksheet</vt:lpstr>
    </vt:vector>
  </TitlesOfParts>
  <Company>TCF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1017.xlsx</dc:title>
  <dc:creator>Adam Werner</dc:creator>
  <cp:lastModifiedBy>Jennifer Drouin</cp:lastModifiedBy>
  <cp:lastPrinted>2017-07-07T12:59:45Z</cp:lastPrinted>
  <dcterms:created xsi:type="dcterms:W3CDTF">2009-03-07T05:39:29Z</dcterms:created>
  <dcterms:modified xsi:type="dcterms:W3CDTF">2019-05-28T23:49:59Z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0x010100D699E6E3F2AF404D9CF54383FB3A82C2</vt:lpwstr>
  </property>
</Properties>
</file>